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8136" windowWidth="11268" windowHeight="8400"/>
  </bookViews>
  <sheets>
    <sheet name="1 priedas" sheetId="1" r:id="rId1"/>
    <sheet name="2 priedas" sheetId="2" r:id="rId2"/>
    <sheet name="5-išl.pagal programas " sheetId="15" state="hidden" r:id="rId3"/>
    <sheet name="4 priedas" sheetId="14" r:id="rId4"/>
    <sheet name="5 priedas" sheetId="20" r:id="rId5"/>
    <sheet name="6 priedas" sheetId="8" r:id="rId6"/>
    <sheet name="8 priedas" sheetId="3" r:id="rId7"/>
  </sheets>
  <definedNames>
    <definedName name="OLE_LINK2" localSheetId="0">'1 priedas'!#REF!</definedName>
    <definedName name="_xlnm.Print_Titles" localSheetId="0">'1 priedas'!$8:$8</definedName>
    <definedName name="_xlnm.Print_Titles" localSheetId="1">'2 priedas'!$6:$6</definedName>
    <definedName name="_xlnm.Print_Titles" localSheetId="3">'4 priedas'!$12:$13</definedName>
    <definedName name="_xlnm.Print_Titles" localSheetId="4">'5 priedas'!$12:$13</definedName>
    <definedName name="_xlnm.Print_Titles" localSheetId="2">'5-išl.pagal programas '!#REF!</definedName>
    <definedName name="_xlnm.Print_Titles" localSheetId="5">'6 priedas'!$8:$9</definedName>
    <definedName name="_xlnm.Print_Titles" localSheetId="6">'8 priedas'!#REF!</definedName>
  </definedNames>
  <calcPr calcId="152511"/>
  <fileRecoveryPr autoRecover="0"/>
</workbook>
</file>

<file path=xl/calcChain.xml><?xml version="1.0" encoding="utf-8"?>
<calcChain xmlns="http://schemas.openxmlformats.org/spreadsheetml/2006/main">
  <c r="C29" i="14" l="1"/>
  <c r="C30" i="14" s="1"/>
  <c r="C31" i="14" s="1"/>
  <c r="C32" i="14" s="1"/>
  <c r="C33" i="14" s="1"/>
  <c r="C34" i="14" s="1"/>
  <c r="C35" i="14" s="1"/>
  <c r="C36" i="14" s="1"/>
  <c r="C37" i="14" s="1"/>
  <c r="C38" i="14" s="1"/>
  <c r="C39" i="14" s="1"/>
  <c r="C40" i="14" s="1"/>
  <c r="C41" i="14" s="1"/>
  <c r="C42" i="14" s="1"/>
  <c r="C43" i="14" s="1"/>
  <c r="C44" i="14" s="1"/>
  <c r="C45" i="14" s="1"/>
  <c r="C46" i="14" s="1"/>
  <c r="C47" i="14" s="1"/>
  <c r="C48" i="14" s="1"/>
  <c r="C49" i="14" s="1"/>
  <c r="C50" i="14" s="1"/>
  <c r="C51" i="14" s="1"/>
  <c r="C28" i="14"/>
  <c r="A41" i="1"/>
  <c r="H110" i="8"/>
  <c r="G15" i="20" l="1"/>
  <c r="J110" i="8"/>
  <c r="E104" i="8"/>
  <c r="K111" i="8"/>
  <c r="E14" i="20"/>
  <c r="C22" i="20"/>
  <c r="C23" i="20"/>
  <c r="E22" i="20"/>
  <c r="G51" i="14"/>
  <c r="E25" i="14"/>
  <c r="E26" i="14"/>
  <c r="G25" i="14"/>
  <c r="E16" i="14" l="1"/>
  <c r="G14" i="14"/>
  <c r="C17" i="20"/>
  <c r="E15" i="20"/>
  <c r="C57" i="20" l="1"/>
  <c r="E53" i="20"/>
  <c r="E34" i="14"/>
  <c r="I17" i="14" l="1"/>
  <c r="E22" i="14"/>
  <c r="G45" i="20"/>
  <c r="C50" i="20"/>
  <c r="G104" i="8"/>
  <c r="E101" i="8"/>
  <c r="D67" i="2"/>
  <c r="C52" i="2"/>
  <c r="E65" i="1"/>
  <c r="C20" i="20"/>
  <c r="C21" i="20"/>
  <c r="E20" i="20"/>
  <c r="E23" i="14"/>
  <c r="E24" i="14"/>
  <c r="C36" i="20" l="1"/>
  <c r="E49" i="14"/>
  <c r="E33" i="14"/>
  <c r="C56" i="20"/>
  <c r="A32" i="20" l="1"/>
  <c r="A33" i="20" s="1"/>
  <c r="A34" i="20" s="1"/>
  <c r="A35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2" i="20" s="1"/>
  <c r="A53" i="20" s="1"/>
  <c r="A54" i="20" s="1"/>
  <c r="A55" i="20" s="1"/>
  <c r="A59" i="20" s="1"/>
  <c r="A60" i="20" s="1"/>
  <c r="A16" i="20"/>
  <c r="A27" i="1"/>
  <c r="C43" i="20" l="1"/>
  <c r="F38" i="20" l="1"/>
  <c r="G38" i="20"/>
  <c r="E42" i="20"/>
  <c r="C42" i="20" s="1"/>
  <c r="E35" i="14"/>
  <c r="G31" i="14"/>
  <c r="F24" i="20" l="1"/>
  <c r="G24" i="20"/>
  <c r="H24" i="20"/>
  <c r="I24" i="20"/>
  <c r="J24" i="20"/>
  <c r="K24" i="20"/>
  <c r="L24" i="20"/>
  <c r="E24" i="20"/>
  <c r="D28" i="1" l="1"/>
  <c r="D42" i="1"/>
  <c r="C63" i="2"/>
  <c r="C41" i="2"/>
  <c r="F104" i="8" l="1"/>
  <c r="F89" i="8"/>
  <c r="E89" i="8"/>
  <c r="N29" i="20"/>
  <c r="F44" i="20" l="1"/>
  <c r="E39" i="20"/>
  <c r="E38" i="20" s="1"/>
  <c r="C19" i="20"/>
  <c r="D18" i="20"/>
  <c r="E18" i="20"/>
  <c r="C18" i="20" s="1"/>
  <c r="H15" i="20"/>
  <c r="H14" i="20" s="1"/>
  <c r="G14" i="20"/>
  <c r="G54" i="20"/>
  <c r="G53" i="20" s="1"/>
  <c r="K51" i="14"/>
  <c r="L51" i="14"/>
  <c r="M51" i="14"/>
  <c r="N51" i="14"/>
  <c r="I29" i="14" l="1"/>
  <c r="E30" i="14"/>
  <c r="G27" i="14"/>
  <c r="I27" i="14"/>
  <c r="E28" i="14"/>
  <c r="F37" i="14"/>
  <c r="E37" i="14"/>
  <c r="E29" i="14" l="1"/>
  <c r="E27" i="14"/>
  <c r="F83" i="8"/>
  <c r="C29" i="2" l="1"/>
  <c r="E86" i="8" l="1"/>
  <c r="E83" i="8" l="1"/>
  <c r="D22" i="1" l="1"/>
  <c r="D46" i="20" l="1"/>
  <c r="D47" i="20"/>
  <c r="H45" i="20" l="1"/>
  <c r="J17" i="14"/>
  <c r="F17" i="14" s="1"/>
  <c r="D45" i="20" l="1"/>
  <c r="H44" i="20"/>
  <c r="C65" i="2" l="1"/>
  <c r="C50" i="2"/>
  <c r="C42" i="2"/>
  <c r="C38" i="2"/>
  <c r="C36" i="2"/>
  <c r="C34" i="2"/>
  <c r="C32" i="2"/>
  <c r="C26" i="2"/>
  <c r="C23" i="2"/>
  <c r="C15" i="2"/>
  <c r="C11" i="2"/>
  <c r="C7" i="2"/>
  <c r="C40" i="2" s="1"/>
  <c r="C67" i="2" l="1"/>
  <c r="D60" i="1"/>
  <c r="F25" i="8" l="1"/>
  <c r="F33" i="8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78" i="8" s="1"/>
  <c r="F75" i="8"/>
  <c r="E75" i="8"/>
  <c r="F72" i="8"/>
  <c r="E72" i="8"/>
  <c r="F48" i="8"/>
  <c r="F19" i="8"/>
  <c r="E45" i="20" l="1"/>
  <c r="E44" i="20" s="1"/>
  <c r="G17" i="14"/>
  <c r="C49" i="20"/>
  <c r="F29" i="8"/>
  <c r="F61" i="8" s="1"/>
  <c r="F105" i="8" s="1"/>
  <c r="E35" i="8" l="1"/>
  <c r="E33" i="8" s="1"/>
  <c r="E48" i="8"/>
  <c r="E19" i="8"/>
  <c r="D53" i="1" l="1"/>
  <c r="D48" i="1"/>
  <c r="D20" i="1"/>
  <c r="D18" i="1"/>
  <c r="D14" i="1"/>
  <c r="D11" i="1"/>
  <c r="D10" i="1" l="1"/>
  <c r="D47" i="1"/>
  <c r="D51" i="20"/>
  <c r="C40" i="20"/>
  <c r="D59" i="1" l="1"/>
  <c r="D65" i="1" l="1"/>
  <c r="D68" i="1" s="1"/>
  <c r="F15" i="20" l="1"/>
  <c r="F14" i="20" s="1"/>
  <c r="C16" i="20"/>
  <c r="D16" i="20"/>
  <c r="D15" i="20" s="1"/>
  <c r="I61" i="20"/>
  <c r="J61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2" i="20"/>
  <c r="D32" i="20"/>
  <c r="C33" i="20"/>
  <c r="D33" i="20"/>
  <c r="C34" i="20"/>
  <c r="D34" i="20"/>
  <c r="C35" i="20"/>
  <c r="D35" i="20"/>
  <c r="C37" i="20"/>
  <c r="D37" i="20"/>
  <c r="C39" i="20"/>
  <c r="C41" i="20"/>
  <c r="D41" i="20"/>
  <c r="G44" i="20"/>
  <c r="C46" i="20"/>
  <c r="C47" i="20"/>
  <c r="C48" i="20"/>
  <c r="C51" i="20"/>
  <c r="C52" i="20"/>
  <c r="D52" i="20"/>
  <c r="C55" i="20"/>
  <c r="G59" i="20"/>
  <c r="G58" i="20" s="1"/>
  <c r="C60" i="20"/>
  <c r="C15" i="20" l="1"/>
  <c r="C58" i="20"/>
  <c r="C53" i="20"/>
  <c r="C38" i="20"/>
  <c r="C54" i="20"/>
  <c r="L61" i="20"/>
  <c r="C59" i="20"/>
  <c r="D38" i="20"/>
  <c r="K61" i="20"/>
  <c r="D24" i="20"/>
  <c r="D44" i="20"/>
  <c r="C24" i="20"/>
  <c r="H61" i="20"/>
  <c r="C45" i="20"/>
  <c r="G61" i="20" l="1"/>
  <c r="C44" i="20"/>
  <c r="C14" i="20"/>
  <c r="F61" i="20"/>
  <c r="D14" i="20"/>
  <c r="D61" i="20" s="1"/>
  <c r="E61" i="20"/>
  <c r="C61" i="20" l="1"/>
  <c r="E29" i="8" l="1"/>
  <c r="E25" i="8"/>
  <c r="E61" i="8" l="1"/>
  <c r="F36" i="14" l="1"/>
  <c r="H14" i="14"/>
  <c r="H51" i="14" s="1"/>
  <c r="F47" i="14"/>
  <c r="E47" i="14"/>
  <c r="I14" i="14"/>
  <c r="I51" i="14" s="1"/>
  <c r="G67" i="15"/>
  <c r="G72" i="15"/>
  <c r="F79" i="15"/>
  <c r="F72" i="15"/>
  <c r="F67" i="15"/>
  <c r="S89" i="15"/>
  <c r="G207" i="15"/>
  <c r="C207" i="15"/>
  <c r="D207" i="15"/>
  <c r="H206" i="15"/>
  <c r="G206" i="15"/>
  <c r="C206" i="15"/>
  <c r="G205" i="15"/>
  <c r="C205" i="15"/>
  <c r="D205" i="15"/>
  <c r="G204" i="15"/>
  <c r="C204" i="15" s="1"/>
  <c r="D204" i="15"/>
  <c r="A204" i="15"/>
  <c r="A205" i="15"/>
  <c r="H203" i="15"/>
  <c r="G203" i="15"/>
  <c r="C203" i="15"/>
  <c r="G202" i="15"/>
  <c r="G200" i="15" s="1"/>
  <c r="D202" i="15"/>
  <c r="K201" i="15"/>
  <c r="C201" i="15"/>
  <c r="D201" i="15"/>
  <c r="L200" i="15"/>
  <c r="K200" i="15"/>
  <c r="H200" i="15"/>
  <c r="G199" i="15"/>
  <c r="G198" i="15"/>
  <c r="C198" i="15" s="1"/>
  <c r="D199" i="15"/>
  <c r="A199" i="15"/>
  <c r="A200" i="15"/>
  <c r="A201" i="15" s="1"/>
  <c r="A202" i="15" s="1"/>
  <c r="H198" i="15"/>
  <c r="L197" i="15"/>
  <c r="S196" i="15"/>
  <c r="G196" i="15"/>
  <c r="E196" i="15"/>
  <c r="D196" i="15"/>
  <c r="C196" i="15"/>
  <c r="G195" i="15"/>
  <c r="C195" i="15"/>
  <c r="E195" i="15"/>
  <c r="D195" i="15"/>
  <c r="G194" i="15"/>
  <c r="C194" i="15"/>
  <c r="E194" i="15"/>
  <c r="D194" i="15"/>
  <c r="S193" i="15"/>
  <c r="G193" i="15"/>
  <c r="C193" i="15"/>
  <c r="E193" i="15"/>
  <c r="D193" i="15"/>
  <c r="G192" i="15"/>
  <c r="C192" i="15"/>
  <c r="E192" i="15"/>
  <c r="D192" i="15"/>
  <c r="G191" i="15"/>
  <c r="C191" i="15"/>
  <c r="E191" i="15"/>
  <c r="D191" i="15"/>
  <c r="G190" i="15"/>
  <c r="C190" i="15"/>
  <c r="E190" i="15"/>
  <c r="D190" i="15"/>
  <c r="S189" i="15"/>
  <c r="C189" i="15"/>
  <c r="G189" i="15"/>
  <c r="E189" i="15"/>
  <c r="D189" i="15"/>
  <c r="G188" i="15"/>
  <c r="C188" i="15" s="1"/>
  <c r="E188" i="15"/>
  <c r="D188" i="15"/>
  <c r="A188" i="15"/>
  <c r="A189" i="15" s="1"/>
  <c r="A190" i="15"/>
  <c r="A191" i="15"/>
  <c r="A192" i="15" s="1"/>
  <c r="A193" i="15" s="1"/>
  <c r="A194" i="15" s="1"/>
  <c r="A195" i="15" s="1"/>
  <c r="A196" i="15" s="1"/>
  <c r="S187" i="15"/>
  <c r="G187" i="15"/>
  <c r="C187" i="15"/>
  <c r="E187" i="15"/>
  <c r="D187" i="15"/>
  <c r="G186" i="15"/>
  <c r="G185" i="15"/>
  <c r="C185" i="15"/>
  <c r="D186" i="15"/>
  <c r="A186" i="15"/>
  <c r="H185" i="15"/>
  <c r="D185" i="15"/>
  <c r="G184" i="15"/>
  <c r="C184" i="15"/>
  <c r="D184" i="15"/>
  <c r="G183" i="15"/>
  <c r="C183" i="15" s="1"/>
  <c r="D183" i="15"/>
  <c r="G182" i="15"/>
  <c r="C182" i="15" s="1"/>
  <c r="D182" i="15"/>
  <c r="K181" i="15"/>
  <c r="C181" i="15"/>
  <c r="D181" i="15"/>
  <c r="G180" i="15"/>
  <c r="C180" i="15"/>
  <c r="D180" i="15"/>
  <c r="A180" i="15"/>
  <c r="A181" i="15" s="1"/>
  <c r="G179" i="15"/>
  <c r="C179" i="15" s="1"/>
  <c r="F179" i="15"/>
  <c r="K178" i="15"/>
  <c r="C178" i="15"/>
  <c r="F178" i="15"/>
  <c r="N177" i="15"/>
  <c r="K177" i="15" s="1"/>
  <c r="G177" i="15"/>
  <c r="C177" i="15" s="1"/>
  <c r="D177" i="15"/>
  <c r="L176" i="15"/>
  <c r="J176" i="15"/>
  <c r="J175" i="15"/>
  <c r="H176" i="15"/>
  <c r="V175" i="15"/>
  <c r="U175" i="15"/>
  <c r="T175" i="15"/>
  <c r="I175" i="15"/>
  <c r="S174" i="15"/>
  <c r="K174" i="15"/>
  <c r="C174" i="15" s="1"/>
  <c r="E174" i="15"/>
  <c r="D174" i="15"/>
  <c r="A174" i="15"/>
  <c r="A175" i="15"/>
  <c r="A176" i="15" s="1"/>
  <c r="A177" i="15" s="1"/>
  <c r="A178" i="15" s="1"/>
  <c r="S173" i="15"/>
  <c r="S140" i="15" s="1"/>
  <c r="C173" i="15"/>
  <c r="K173" i="15"/>
  <c r="E173" i="15"/>
  <c r="D173" i="15"/>
  <c r="G172" i="15"/>
  <c r="C172" i="15" s="1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 s="1"/>
  <c r="A161" i="15" s="1"/>
  <c r="A162" i="15" s="1"/>
  <c r="A163" i="15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/>
  <c r="E157" i="15"/>
  <c r="D157" i="15"/>
  <c r="G156" i="15"/>
  <c r="C156" i="15"/>
  <c r="D156" i="15"/>
  <c r="G155" i="15"/>
  <c r="C155" i="15"/>
  <c r="D155" i="15"/>
  <c r="G154" i="15"/>
  <c r="C154" i="15"/>
  <c r="F154" i="15"/>
  <c r="G153" i="15"/>
  <c r="C153" i="15" s="1"/>
  <c r="F153" i="15"/>
  <c r="K152" i="15"/>
  <c r="C152" i="15"/>
  <c r="E152" i="15"/>
  <c r="D152" i="15"/>
  <c r="G151" i="15"/>
  <c r="C151" i="15"/>
  <c r="D151" i="15"/>
  <c r="G150" i="15"/>
  <c r="C150" i="15"/>
  <c r="D150" i="15"/>
  <c r="K149" i="15"/>
  <c r="K148" i="15"/>
  <c r="C148" i="15"/>
  <c r="D148" i="15"/>
  <c r="K147" i="15"/>
  <c r="C147" i="15"/>
  <c r="D147" i="15"/>
  <c r="A147" i="15"/>
  <c r="A148" i="15" s="1"/>
  <c r="G146" i="15"/>
  <c r="C146" i="15"/>
  <c r="D146" i="15"/>
  <c r="G145" i="15"/>
  <c r="C145" i="15"/>
  <c r="D145" i="15"/>
  <c r="G144" i="15"/>
  <c r="C144" i="15" s="1"/>
  <c r="D144" i="15"/>
  <c r="G143" i="15"/>
  <c r="D143" i="15"/>
  <c r="G142" i="15"/>
  <c r="C142" i="15"/>
  <c r="D142" i="15"/>
  <c r="M141" i="15"/>
  <c r="M140" i="15"/>
  <c r="L141" i="15"/>
  <c r="D141" i="15" s="1"/>
  <c r="J141" i="15"/>
  <c r="F141" i="15" s="1"/>
  <c r="H141" i="15"/>
  <c r="A141" i="15"/>
  <c r="A142" i="15"/>
  <c r="A143" i="15" s="1"/>
  <c r="A144" i="15" s="1"/>
  <c r="U140" i="15"/>
  <c r="T140" i="15"/>
  <c r="I140" i="15"/>
  <c r="S139" i="15"/>
  <c r="G139" i="15"/>
  <c r="E139" i="15"/>
  <c r="D139" i="15"/>
  <c r="S138" i="15"/>
  <c r="G138" i="15"/>
  <c r="E138" i="15"/>
  <c r="D138" i="15"/>
  <c r="G137" i="15"/>
  <c r="C137" i="15"/>
  <c r="D137" i="15"/>
  <c r="G136" i="15"/>
  <c r="C136" i="15" s="1"/>
  <c r="D136" i="15"/>
  <c r="D135" i="15"/>
  <c r="G134" i="15"/>
  <c r="D134" i="15"/>
  <c r="D133" i="15"/>
  <c r="G132" i="15"/>
  <c r="C132" i="15"/>
  <c r="D132" i="15"/>
  <c r="S131" i="15"/>
  <c r="G131" i="15"/>
  <c r="C131" i="15" s="1"/>
  <c r="E131" i="15"/>
  <c r="D131" i="15"/>
  <c r="G130" i="15"/>
  <c r="C130" i="15"/>
  <c r="D130" i="15"/>
  <c r="G129" i="15"/>
  <c r="C129" i="15"/>
  <c r="E129" i="15"/>
  <c r="D129" i="15"/>
  <c r="S128" i="15"/>
  <c r="G128" i="15"/>
  <c r="C128" i="15" s="1"/>
  <c r="E128" i="15"/>
  <c r="D128" i="15"/>
  <c r="S127" i="15"/>
  <c r="G127" i="15"/>
  <c r="E127" i="15"/>
  <c r="D127" i="15"/>
  <c r="G126" i="15"/>
  <c r="C126" i="15"/>
  <c r="E126" i="15"/>
  <c r="D126" i="15"/>
  <c r="S125" i="15"/>
  <c r="G125" i="15"/>
  <c r="C125" i="15"/>
  <c r="E125" i="15"/>
  <c r="D125" i="15"/>
  <c r="S124" i="15"/>
  <c r="C124" i="15"/>
  <c r="G124" i="15"/>
  <c r="E124" i="15"/>
  <c r="D124" i="15"/>
  <c r="A124" i="15"/>
  <c r="A125" i="15" s="1"/>
  <c r="A126" i="15" s="1"/>
  <c r="A127" i="15" s="1"/>
  <c r="A128" i="15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C123" i="15" s="1"/>
  <c r="E123" i="15"/>
  <c r="D123" i="15"/>
  <c r="S122" i="15"/>
  <c r="G122" i="15"/>
  <c r="C122" i="15" s="1"/>
  <c r="E122" i="15"/>
  <c r="D122" i="15"/>
  <c r="G121" i="15"/>
  <c r="C121" i="15" s="1"/>
  <c r="D121" i="15"/>
  <c r="G120" i="15"/>
  <c r="C120" i="15"/>
  <c r="D120" i="15"/>
  <c r="G119" i="15"/>
  <c r="D119" i="15"/>
  <c r="C119" i="15"/>
  <c r="G118" i="15"/>
  <c r="D118" i="15"/>
  <c r="C118" i="15"/>
  <c r="S117" i="15"/>
  <c r="G117" i="15"/>
  <c r="E117" i="15"/>
  <c r="D117" i="15"/>
  <c r="C117" i="15"/>
  <c r="G116" i="15"/>
  <c r="D116" i="15"/>
  <c r="C116" i="15"/>
  <c r="G115" i="15"/>
  <c r="C115" i="15" s="1"/>
  <c r="D115" i="15"/>
  <c r="S114" i="15"/>
  <c r="G114" i="15"/>
  <c r="F114" i="15"/>
  <c r="E114" i="15"/>
  <c r="D114" i="15"/>
  <c r="C114" i="15"/>
  <c r="G113" i="15"/>
  <c r="D113" i="15"/>
  <c r="C113" i="15"/>
  <c r="G112" i="15"/>
  <c r="C112" i="15" s="1"/>
  <c r="D112" i="15"/>
  <c r="S111" i="15"/>
  <c r="G111" i="15"/>
  <c r="C111" i="15" s="1"/>
  <c r="F111" i="15"/>
  <c r="E111" i="15"/>
  <c r="D111" i="15"/>
  <c r="G110" i="15"/>
  <c r="D110" i="15"/>
  <c r="C110" i="15"/>
  <c r="G109" i="15"/>
  <c r="C109" i="15" s="1"/>
  <c r="D109" i="15"/>
  <c r="G108" i="15"/>
  <c r="C108" i="15"/>
  <c r="D108" i="15"/>
  <c r="G107" i="15"/>
  <c r="C107" i="15"/>
  <c r="D107" i="15"/>
  <c r="G106" i="15"/>
  <c r="D106" i="15"/>
  <c r="C106" i="15"/>
  <c r="G105" i="15"/>
  <c r="D105" i="15"/>
  <c r="G104" i="15"/>
  <c r="C104" i="15"/>
  <c r="D104" i="15"/>
  <c r="A104" i="15"/>
  <c r="G103" i="15"/>
  <c r="C103" i="15"/>
  <c r="D103" i="15"/>
  <c r="G102" i="15"/>
  <c r="C102" i="15" s="1"/>
  <c r="D102" i="15"/>
  <c r="G101" i="15"/>
  <c r="D101" i="15"/>
  <c r="C101" i="15"/>
  <c r="H100" i="15"/>
  <c r="H99" i="15"/>
  <c r="D99" i="15"/>
  <c r="V99" i="15"/>
  <c r="F99" i="15" s="1"/>
  <c r="U99" i="15"/>
  <c r="T99" i="15"/>
  <c r="I99" i="15"/>
  <c r="G98" i="15"/>
  <c r="C98" i="15"/>
  <c r="D98" i="15"/>
  <c r="A98" i="15"/>
  <c r="A99" i="15" s="1"/>
  <c r="A100" i="15" s="1"/>
  <c r="A101" i="15" s="1"/>
  <c r="A102" i="15" s="1"/>
  <c r="G97" i="15"/>
  <c r="C97" i="15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/>
  <c r="F89" i="15"/>
  <c r="E89" i="15"/>
  <c r="D89" i="15"/>
  <c r="S88" i="15"/>
  <c r="O88" i="15"/>
  <c r="G88" i="15"/>
  <c r="E88" i="15"/>
  <c r="D88" i="15"/>
  <c r="S87" i="15"/>
  <c r="O87" i="15"/>
  <c r="G87" i="15"/>
  <c r="C87" i="15" s="1"/>
  <c r="E87" i="15"/>
  <c r="D87" i="15"/>
  <c r="A87" i="15"/>
  <c r="S86" i="15"/>
  <c r="C86" i="15" s="1"/>
  <c r="O86" i="15"/>
  <c r="G86" i="15"/>
  <c r="E86" i="15"/>
  <c r="D86" i="15"/>
  <c r="S85" i="15"/>
  <c r="G85" i="15"/>
  <c r="C85" i="15" s="1"/>
  <c r="E85" i="15"/>
  <c r="D85" i="15"/>
  <c r="S84" i="15"/>
  <c r="O84" i="15"/>
  <c r="G84" i="15"/>
  <c r="C84" i="15" s="1"/>
  <c r="E84" i="15"/>
  <c r="D84" i="15"/>
  <c r="A84" i="15"/>
  <c r="A85" i="15"/>
  <c r="S83" i="15"/>
  <c r="O83" i="15"/>
  <c r="G83" i="15"/>
  <c r="E83" i="15"/>
  <c r="D83" i="15"/>
  <c r="S82" i="15"/>
  <c r="O82" i="15"/>
  <c r="K82" i="15"/>
  <c r="C82" i="15" s="1"/>
  <c r="G82" i="15"/>
  <c r="E82" i="15"/>
  <c r="D82" i="15"/>
  <c r="S81" i="15"/>
  <c r="C81" i="15" s="1"/>
  <c r="O81" i="15"/>
  <c r="G81" i="15"/>
  <c r="E81" i="15"/>
  <c r="D81" i="15"/>
  <c r="S80" i="15"/>
  <c r="G80" i="15"/>
  <c r="C80" i="15" s="1"/>
  <c r="E80" i="15"/>
  <c r="D80" i="15"/>
  <c r="S79" i="15"/>
  <c r="O79" i="15"/>
  <c r="G79" i="15"/>
  <c r="C79" i="15" s="1"/>
  <c r="E79" i="15"/>
  <c r="D79" i="15"/>
  <c r="A79" i="15"/>
  <c r="A80" i="15"/>
  <c r="A81" i="15" s="1"/>
  <c r="A82" i="15" s="1"/>
  <c r="S78" i="15"/>
  <c r="G78" i="15"/>
  <c r="C78" i="15" s="1"/>
  <c r="E78" i="15"/>
  <c r="D78" i="15"/>
  <c r="S77" i="15"/>
  <c r="C77" i="15" s="1"/>
  <c r="O77" i="15"/>
  <c r="G77" i="15"/>
  <c r="E77" i="15"/>
  <c r="D77" i="15"/>
  <c r="S76" i="15"/>
  <c r="O76" i="15"/>
  <c r="G76" i="15"/>
  <c r="E76" i="15"/>
  <c r="D76" i="15"/>
  <c r="S75" i="15"/>
  <c r="O75" i="15"/>
  <c r="G75" i="15"/>
  <c r="C75" i="15" s="1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/>
  <c r="A75" i="15"/>
  <c r="A76" i="15"/>
  <c r="A77" i="15" s="1"/>
  <c r="S72" i="15"/>
  <c r="O72" i="15"/>
  <c r="C72" i="15" s="1"/>
  <c r="E72" i="15"/>
  <c r="D72" i="15"/>
  <c r="S71" i="15"/>
  <c r="G71" i="15"/>
  <c r="C71" i="15"/>
  <c r="F71" i="15"/>
  <c r="E71" i="15"/>
  <c r="D71" i="15"/>
  <c r="S70" i="15"/>
  <c r="O70" i="15"/>
  <c r="G70" i="15"/>
  <c r="C70" i="15" s="1"/>
  <c r="F70" i="15"/>
  <c r="E70" i="15"/>
  <c r="D70" i="15"/>
  <c r="S69" i="15"/>
  <c r="O69" i="15"/>
  <c r="C69" i="15" s="1"/>
  <c r="G69" i="15"/>
  <c r="E69" i="15"/>
  <c r="D69" i="15"/>
  <c r="O68" i="15"/>
  <c r="K68" i="15"/>
  <c r="C68" i="15"/>
  <c r="E68" i="15"/>
  <c r="D68" i="15"/>
  <c r="S67" i="15"/>
  <c r="O67" i="15"/>
  <c r="C67" i="15" s="1"/>
  <c r="E67" i="15"/>
  <c r="D67" i="15"/>
  <c r="A67" i="15"/>
  <c r="S66" i="15"/>
  <c r="O66" i="15"/>
  <c r="C66" i="15" s="1"/>
  <c r="G66" i="15"/>
  <c r="E66" i="15"/>
  <c r="D66" i="15"/>
  <c r="S65" i="15"/>
  <c r="C65" i="15" s="1"/>
  <c r="O65" i="15"/>
  <c r="G65" i="15"/>
  <c r="E65" i="15"/>
  <c r="D65" i="15"/>
  <c r="S64" i="15"/>
  <c r="O64" i="15"/>
  <c r="G64" i="15"/>
  <c r="C64" i="15" s="1"/>
  <c r="E64" i="15"/>
  <c r="D64" i="15"/>
  <c r="A64" i="15"/>
  <c r="A65" i="15"/>
  <c r="S63" i="15"/>
  <c r="O63" i="15"/>
  <c r="G63" i="15"/>
  <c r="C63" i="15" s="1"/>
  <c r="E63" i="15"/>
  <c r="D63" i="15"/>
  <c r="O62" i="15"/>
  <c r="G62" i="15"/>
  <c r="C62" i="15" s="1"/>
  <c r="E62" i="15"/>
  <c r="D62" i="15"/>
  <c r="O61" i="15"/>
  <c r="C61" i="15" s="1"/>
  <c r="G61" i="15"/>
  <c r="E61" i="15"/>
  <c r="D61" i="15"/>
  <c r="S60" i="15"/>
  <c r="C60" i="15" s="1"/>
  <c r="O60" i="15"/>
  <c r="G60" i="15"/>
  <c r="E60" i="15"/>
  <c r="D60" i="15"/>
  <c r="S59" i="15"/>
  <c r="O59" i="15"/>
  <c r="G59" i="15"/>
  <c r="C59" i="15" s="1"/>
  <c r="E59" i="15"/>
  <c r="D59" i="15"/>
  <c r="S58" i="15"/>
  <c r="O58" i="15"/>
  <c r="C58" i="15"/>
  <c r="G58" i="15"/>
  <c r="E58" i="15"/>
  <c r="D58" i="15"/>
  <c r="S57" i="15"/>
  <c r="O57" i="15"/>
  <c r="G57" i="15"/>
  <c r="E57" i="15"/>
  <c r="D57" i="15"/>
  <c r="S56" i="15"/>
  <c r="O56" i="15"/>
  <c r="G56" i="15"/>
  <c r="C56" i="15" s="1"/>
  <c r="E56" i="15"/>
  <c r="D56" i="15"/>
  <c r="A56" i="15"/>
  <c r="A57" i="15"/>
  <c r="A58" i="15"/>
  <c r="A59" i="15" s="1"/>
  <c r="A60" i="15" s="1"/>
  <c r="A61" i="15" s="1"/>
  <c r="A62" i="15" s="1"/>
  <c r="S55" i="15"/>
  <c r="O55" i="15"/>
  <c r="G55" i="15"/>
  <c r="C55" i="15"/>
  <c r="E55" i="15"/>
  <c r="D55" i="15"/>
  <c r="G54" i="15"/>
  <c r="C54" i="15"/>
  <c r="D54" i="15"/>
  <c r="G53" i="15"/>
  <c r="C53" i="15"/>
  <c r="E53" i="15"/>
  <c r="D53" i="15"/>
  <c r="O52" i="15"/>
  <c r="G52" i="15"/>
  <c r="C52" i="15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/>
  <c r="D48" i="15"/>
  <c r="K47" i="15"/>
  <c r="C47" i="15" s="1"/>
  <c r="D47" i="15"/>
  <c r="O46" i="15"/>
  <c r="D46" i="15" s="1"/>
  <c r="C46" i="15" s="1"/>
  <c r="E46" i="15"/>
  <c r="Q45" i="15"/>
  <c r="Q44" i="15" s="1"/>
  <c r="Q208" i="15" s="1"/>
  <c r="P45" i="15"/>
  <c r="P44" i="15"/>
  <c r="P208" i="15"/>
  <c r="O45" i="15"/>
  <c r="L45" i="15"/>
  <c r="L44" i="15"/>
  <c r="I45" i="15"/>
  <c r="E45" i="15" s="1"/>
  <c r="H45" i="15"/>
  <c r="A45" i="15"/>
  <c r="V44" i="15"/>
  <c r="V208" i="15" s="1"/>
  <c r="U44" i="15"/>
  <c r="U208" i="15" s="1"/>
  <c r="T44" i="15"/>
  <c r="M44" i="15"/>
  <c r="J44" i="15"/>
  <c r="I44" i="15"/>
  <c r="S43" i="15"/>
  <c r="K43" i="15"/>
  <c r="G43" i="15"/>
  <c r="C43" i="15" s="1"/>
  <c r="E43" i="15"/>
  <c r="D43" i="15"/>
  <c r="S42" i="15"/>
  <c r="C42" i="15" s="1"/>
  <c r="K42" i="15"/>
  <c r="G42" i="15"/>
  <c r="E42" i="15"/>
  <c r="D42" i="15"/>
  <c r="S41" i="15"/>
  <c r="K41" i="15"/>
  <c r="G41" i="15"/>
  <c r="C41" i="15" s="1"/>
  <c r="E41" i="15"/>
  <c r="D41" i="15"/>
  <c r="S40" i="15"/>
  <c r="K40" i="15"/>
  <c r="C40" i="15"/>
  <c r="G40" i="15"/>
  <c r="E40" i="15"/>
  <c r="D40" i="15"/>
  <c r="S39" i="15"/>
  <c r="K39" i="15"/>
  <c r="G39" i="15"/>
  <c r="E39" i="15"/>
  <c r="D39" i="15"/>
  <c r="S38" i="15"/>
  <c r="C38" i="15"/>
  <c r="K38" i="15"/>
  <c r="G38" i="15"/>
  <c r="E38" i="15"/>
  <c r="D38" i="15"/>
  <c r="S37" i="15"/>
  <c r="K37" i="15"/>
  <c r="G37" i="15"/>
  <c r="C37" i="15"/>
  <c r="E37" i="15"/>
  <c r="D37" i="15"/>
  <c r="S36" i="15"/>
  <c r="K36" i="15"/>
  <c r="G36" i="15"/>
  <c r="E36" i="15"/>
  <c r="D36" i="15"/>
  <c r="S35" i="15"/>
  <c r="K35" i="15"/>
  <c r="G35" i="15"/>
  <c r="E35" i="15"/>
  <c r="D35" i="15"/>
  <c r="A35" i="15"/>
  <c r="A36" i="15"/>
  <c r="A37" i="15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C33" i="15" s="1"/>
  <c r="G33" i="15"/>
  <c r="E33" i="15"/>
  <c r="D33" i="15"/>
  <c r="G32" i="15"/>
  <c r="C32" i="15" s="1"/>
  <c r="D32" i="15"/>
  <c r="H31" i="15"/>
  <c r="D31" i="15" s="1"/>
  <c r="G30" i="15"/>
  <c r="C30" i="15"/>
  <c r="D30" i="15"/>
  <c r="G29" i="15"/>
  <c r="G28" i="15"/>
  <c r="C28" i="15"/>
  <c r="D29" i="15"/>
  <c r="H28" i="15"/>
  <c r="D28" i="15"/>
  <c r="A28" i="15"/>
  <c r="A29" i="15" s="1"/>
  <c r="A30" i="15" s="1"/>
  <c r="A31" i="15"/>
  <c r="A32" i="15" s="1"/>
  <c r="G27" i="15"/>
  <c r="D27" i="15"/>
  <c r="C27" i="15"/>
  <c r="G26" i="15"/>
  <c r="G25" i="15" s="1"/>
  <c r="C25" i="15" s="1"/>
  <c r="D26" i="15"/>
  <c r="C26" i="15"/>
  <c r="H25" i="15"/>
  <c r="D25" i="15"/>
  <c r="G24" i="15"/>
  <c r="C24" i="15"/>
  <c r="E24" i="15"/>
  <c r="D24" i="15"/>
  <c r="I23" i="15"/>
  <c r="E23" i="15"/>
  <c r="H23" i="15"/>
  <c r="G23" i="15"/>
  <c r="C23" i="15"/>
  <c r="D23" i="15"/>
  <c r="S22" i="15"/>
  <c r="D22" i="15"/>
  <c r="C22" i="15"/>
  <c r="G21" i="15"/>
  <c r="C21" i="15" s="1"/>
  <c r="D21" i="15"/>
  <c r="T20" i="15"/>
  <c r="T9" i="15" s="1"/>
  <c r="S20" i="15"/>
  <c r="H20" i="15"/>
  <c r="G20" i="15"/>
  <c r="D20" i="15"/>
  <c r="K19" i="15"/>
  <c r="D19" i="15"/>
  <c r="L18" i="15"/>
  <c r="D18" i="15" s="1"/>
  <c r="G17" i="15"/>
  <c r="C17" i="15"/>
  <c r="E17" i="15"/>
  <c r="D17" i="15"/>
  <c r="G16" i="15"/>
  <c r="C16" i="15" s="1"/>
  <c r="D16" i="15"/>
  <c r="A16" i="15"/>
  <c r="G15" i="15"/>
  <c r="C15" i="15"/>
  <c r="D15" i="15"/>
  <c r="K14" i="15"/>
  <c r="K13" i="15"/>
  <c r="G14" i="15"/>
  <c r="C14" i="15" s="1"/>
  <c r="F14" i="15"/>
  <c r="F13" i="15" s="1"/>
  <c r="E14" i="15"/>
  <c r="E13" i="15"/>
  <c r="D14" i="15"/>
  <c r="D13" i="15"/>
  <c r="A14" i="15"/>
  <c r="M13" i="15"/>
  <c r="L13" i="15"/>
  <c r="J13" i="15"/>
  <c r="J9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/>
  <c r="G10" i="15"/>
  <c r="C10" i="15" s="1"/>
  <c r="U9" i="15"/>
  <c r="T208" i="15"/>
  <c r="M9" i="15"/>
  <c r="M208" i="15" s="1"/>
  <c r="F50" i="14"/>
  <c r="E50" i="14"/>
  <c r="F48" i="14"/>
  <c r="E48" i="14"/>
  <c r="F46" i="14"/>
  <c r="E46" i="14"/>
  <c r="F45" i="14"/>
  <c r="E45" i="14"/>
  <c r="F44" i="14"/>
  <c r="E44" i="14"/>
  <c r="F43" i="14"/>
  <c r="E43" i="14"/>
  <c r="F42" i="14"/>
  <c r="E42" i="14"/>
  <c r="F41" i="14"/>
  <c r="E41" i="14"/>
  <c r="F40" i="14"/>
  <c r="E40" i="14"/>
  <c r="F39" i="14"/>
  <c r="E39" i="14"/>
  <c r="F38" i="14"/>
  <c r="E38" i="14"/>
  <c r="E36" i="14"/>
  <c r="F32" i="14"/>
  <c r="E32" i="14"/>
  <c r="F31" i="14"/>
  <c r="E31" i="14"/>
  <c r="E21" i="14"/>
  <c r="E19" i="14"/>
  <c r="E18" i="14"/>
  <c r="J14" i="14"/>
  <c r="J51" i="14" s="1"/>
  <c r="F177" i="15"/>
  <c r="C139" i="15"/>
  <c r="E99" i="15"/>
  <c r="C74" i="15"/>
  <c r="F44" i="15"/>
  <c r="K45" i="15"/>
  <c r="K44" i="15" s="1"/>
  <c r="C88" i="15"/>
  <c r="C73" i="15"/>
  <c r="D206" i="15"/>
  <c r="D203" i="15"/>
  <c r="C200" i="15"/>
  <c r="C202" i="15"/>
  <c r="D198" i="15"/>
  <c r="C186" i="15"/>
  <c r="H175" i="15"/>
  <c r="N176" i="15"/>
  <c r="N175" i="15" s="1"/>
  <c r="N208" i="15" s="1"/>
  <c r="L175" i="15"/>
  <c r="G176" i="15"/>
  <c r="D176" i="15"/>
  <c r="C166" i="15"/>
  <c r="G170" i="15"/>
  <c r="C170" i="15" s="1"/>
  <c r="E140" i="15"/>
  <c r="H140" i="15"/>
  <c r="C127" i="15"/>
  <c r="D100" i="15"/>
  <c r="C57" i="15"/>
  <c r="C76" i="15"/>
  <c r="C83" i="15"/>
  <c r="G45" i="15"/>
  <c r="C36" i="15"/>
  <c r="C34" i="15"/>
  <c r="H9" i="15"/>
  <c r="C29" i="15"/>
  <c r="C143" i="15"/>
  <c r="L9" i="15"/>
  <c r="K141" i="15"/>
  <c r="K140" i="15"/>
  <c r="H197" i="15"/>
  <c r="C20" i="15"/>
  <c r="C39" i="15"/>
  <c r="C199" i="15"/>
  <c r="J140" i="15"/>
  <c r="G197" i="15"/>
  <c r="G13" i="15"/>
  <c r="C13" i="15" s="1"/>
  <c r="S9" i="15"/>
  <c r="S175" i="15"/>
  <c r="K197" i="15"/>
  <c r="D197" i="15"/>
  <c r="F140" i="15"/>
  <c r="E15" i="14"/>
  <c r="E17" i="14"/>
  <c r="F15" i="14"/>
  <c r="E14" i="14" l="1"/>
  <c r="F14" i="14"/>
  <c r="H208" i="15"/>
  <c r="O44" i="15"/>
  <c r="O208" i="15" s="1"/>
  <c r="C105" i="15"/>
  <c r="G100" i="15"/>
  <c r="C134" i="15"/>
  <c r="G133" i="15"/>
  <c r="C133" i="15" s="1"/>
  <c r="C176" i="15"/>
  <c r="C175" i="15" s="1"/>
  <c r="D9" i="15"/>
  <c r="S44" i="15"/>
  <c r="S208" i="15" s="1"/>
  <c r="J208" i="15"/>
  <c r="F208" i="15" s="1"/>
  <c r="C45" i="15"/>
  <c r="G44" i="15"/>
  <c r="C44" i="15" s="1"/>
  <c r="K18" i="15"/>
  <c r="C18" i="15" s="1"/>
  <c r="C19" i="15"/>
  <c r="I9" i="15"/>
  <c r="C35" i="15"/>
  <c r="H44" i="15"/>
  <c r="D44" i="15" s="1"/>
  <c r="D45" i="15"/>
  <c r="G141" i="15"/>
  <c r="D175" i="15"/>
  <c r="E175" i="15"/>
  <c r="C197" i="15"/>
  <c r="G135" i="15"/>
  <c r="C135" i="15" s="1"/>
  <c r="G175" i="15"/>
  <c r="K176" i="15"/>
  <c r="K175" i="15" s="1"/>
  <c r="F176" i="15"/>
  <c r="F175" i="15" s="1"/>
  <c r="F9" i="15"/>
  <c r="K9" i="15"/>
  <c r="K208" i="15" s="1"/>
  <c r="G31" i="15"/>
  <c r="E44" i="15"/>
  <c r="S99" i="15"/>
  <c r="C138" i="15"/>
  <c r="L140" i="15"/>
  <c r="D200" i="15"/>
  <c r="F51" i="14" l="1"/>
  <c r="D140" i="15"/>
  <c r="L208" i="15"/>
  <c r="D208" i="15" s="1"/>
  <c r="C31" i="15"/>
  <c r="G9" i="15"/>
  <c r="G140" i="15"/>
  <c r="C140" i="15" s="1"/>
  <c r="C141" i="15"/>
  <c r="I208" i="15"/>
  <c r="E208" i="15" s="1"/>
  <c r="E9" i="15"/>
  <c r="C100" i="15"/>
  <c r="G99" i="15"/>
  <c r="C99" i="15" s="1"/>
  <c r="C9" i="15" l="1"/>
  <c r="G208" i="15"/>
  <c r="C208" i="15" s="1"/>
  <c r="E51" i="14"/>
  <c r="E105" i="8"/>
</calcChain>
</file>

<file path=xl/sharedStrings.xml><?xml version="1.0" encoding="utf-8"?>
<sst xmlns="http://schemas.openxmlformats.org/spreadsheetml/2006/main" count="850" uniqueCount="548">
  <si>
    <t>Eil.Nr.</t>
  </si>
  <si>
    <t>Priešgaisrinė tarnyba</t>
  </si>
  <si>
    <t>Socialinė parama mokiniams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</si>
  <si>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</si>
  <si>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</si>
  <si>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</si>
  <si>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</si>
  <si>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</si>
  <si>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</si>
  <si>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</si>
  <si>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</si>
  <si>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</si>
  <si>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</si>
  <si>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</si>
  <si>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</si>
  <si>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kaim. seniūnija</t>
  </si>
  <si>
    <t>Rokiškio miesto seniūnija</t>
  </si>
  <si>
    <t>Juodupės l/d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</si>
  <si>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</si>
  <si>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</si>
  <si>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</si>
  <si>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</si>
  <si>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</si>
  <si>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</si>
  <si>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</si>
  <si>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</si>
  <si>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</si>
  <si>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</si>
  <si>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</si>
  <si>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</si>
  <si>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</si>
  <si>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</si>
  <si>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</si>
  <si>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</si>
  <si>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Turto valdymo ir viešųjų pirkimų skyrius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</si>
  <si>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</si>
  <si>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</si>
  <si>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</si>
  <si>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</si>
  <si>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4 priedas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</si>
  <si>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</si>
  <si>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</si>
  <si>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</si>
  <si>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</si>
  <si>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</si>
  <si>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</si>
  <si>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</si>
  <si>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</si>
  <si>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</si>
  <si>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</si>
  <si>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</si>
  <si>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</si>
  <si>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Savivaldybės administracija iš viso</t>
  </si>
  <si>
    <t>Socialinės paramos ir sveikatos skyrius iš viso</t>
  </si>
  <si>
    <t>Socialinė parama</t>
  </si>
  <si>
    <t>Kompensacijos už šildymą ir vandenį</t>
  </si>
  <si>
    <t>VšĮ Rokiškio PASPC moterų konsultacijos kabinetų įrangai</t>
  </si>
  <si>
    <t>Žemės ūkio skyrius iš viso</t>
  </si>
  <si>
    <t>iš to sk.: L.Šepkos konkurso premijoms</t>
  </si>
  <si>
    <t xml:space="preserve">             Tyzenhauzų paveldo tyrimams</t>
  </si>
  <si>
    <t xml:space="preserve">              Europos paplūdimio tinklinio turnyrui</t>
  </si>
  <si>
    <t xml:space="preserve">              Lietuvos automobilių Ralio čempionato 4 etapo varžyboms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</si>
  <si>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</si>
  <si>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</si>
  <si>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</si>
  <si>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</si>
  <si>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</si>
  <si>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</si>
  <si>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</si>
  <si>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</si>
  <si>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Jūžintų J.O.Širvydo pagrindinė m-kla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</si>
  <si>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</si>
  <si>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</si>
  <si>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</si>
  <si>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</si>
  <si>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</si>
  <si>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</si>
  <si>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</si>
  <si>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</si>
  <si>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</si>
  <si>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</si>
  <si>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</si>
  <si>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</si>
  <si>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</si>
  <si>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</si>
  <si>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</si>
  <si>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</si>
  <si>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</si>
  <si>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</si>
  <si>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</si>
  <si>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</si>
  <si>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</si>
  <si>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</si>
  <si>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</si>
  <si>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</si>
  <si>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</si>
  <si>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</si>
  <si>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</si>
  <si>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</si>
  <si>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</si>
  <si>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</si>
  <si>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</si>
  <si>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</si>
  <si>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</si>
  <si>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</si>
  <si>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</si>
  <si>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</si>
  <si>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</si>
  <si>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</si>
  <si>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</si>
  <si>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</si>
  <si>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</si>
  <si>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</si>
  <si>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</si>
  <si>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</si>
  <si>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</si>
  <si>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</si>
  <si>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</si>
  <si>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</si>
  <si>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</si>
  <si>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</si>
  <si>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</si>
  <si>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</si>
  <si>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</si>
  <si>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</si>
  <si>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</si>
  <si>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</si>
  <si>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</si>
  <si>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</si>
  <si>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</si>
  <si>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</si>
  <si>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</si>
  <si>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</si>
  <si>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</si>
  <si>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</si>
  <si>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</si>
  <si>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</si>
  <si>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</si>
  <si>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</si>
  <si>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</si>
  <si>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</si>
  <si>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</si>
  <si>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</si>
  <si>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</si>
  <si>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</si>
  <si>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</si>
  <si>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</si>
  <si>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</si>
  <si>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</si>
  <si>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</si>
  <si>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</si>
  <si>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</si>
  <si>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</si>
  <si>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</si>
  <si>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</si>
  <si>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</si>
  <si>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</si>
  <si>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</si>
  <si>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</si>
  <si>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</si>
  <si>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</si>
  <si>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</si>
  <si>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</si>
  <si>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</si>
  <si>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</si>
  <si>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</si>
  <si>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</si>
  <si>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</si>
  <si>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</si>
  <si>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</si>
  <si>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</si>
  <si>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</si>
  <si>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</si>
  <si>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</si>
  <si>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</si>
  <si>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</si>
  <si>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</si>
  <si>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</si>
  <si>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</si>
  <si>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</si>
  <si>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</si>
  <si>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Kelių  priežiūros programa</t>
  </si>
  <si>
    <t>Užimtumo didinimo programa</t>
  </si>
  <si>
    <t>Statybos ir infrastruktūros plėtros skyrius iš viso</t>
  </si>
  <si>
    <t>Rokiškio rajono savivaldybės tarybos</t>
  </si>
  <si>
    <t>8 priedas</t>
  </si>
  <si>
    <t>Turto valdymo ir ūkio skyrius</t>
  </si>
  <si>
    <t>Statybos ir  infrastruktūros plėtros skyrius</t>
  </si>
  <si>
    <t>KULTŪROS, SPPORTO, BENDRUOMENĖS IR VAIKŲ IR JAUNIMO GYVENIMO AKTYVINIMO PROGRAMA (03)</t>
  </si>
  <si>
    <t>RAJONO INFRASTRUKTŪROS OBJEKTŲ PRIEŽIŪRA, PLĖTRA IR MODERNIZAVIMAS (05)</t>
  </si>
  <si>
    <t>KAIMO PLĖTROS, APLINKOS APSAUGOS IR VERSLO SKATINIMAS (06)</t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</si>
  <si>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>ES*</t>
    </r>
    <r>
      <rPr>
        <sz val="10"/>
        <rFont val="Arial"/>
        <family val="2"/>
        <charset val="186"/>
      </rPr>
      <t xml:space="preserve"> - Europos Sąjungos</t>
    </r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</si>
  <si>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</si>
  <si>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Obelių ikimok.ir priešmok.ugdymo sk.</t>
  </si>
  <si>
    <t>Obelių socialinių paslaugų namai</t>
  </si>
  <si>
    <t>Obelių  socialinių paslaugų namai</t>
  </si>
  <si>
    <t>Komunikacijos ir kultūros skyrius iš viso</t>
  </si>
  <si>
    <t xml:space="preserve">Žemės ūkio skyrius </t>
  </si>
  <si>
    <t xml:space="preserve">Socialinės paramos ir sveikatos skyrius </t>
  </si>
  <si>
    <t>L.-d. ,,Nykštukas"</t>
  </si>
  <si>
    <t>L.-d. ,,Pumpurėlis"</t>
  </si>
  <si>
    <t>Juodupės l.-d.</t>
  </si>
  <si>
    <t>M.-d. ,,Ąžuoliukas"</t>
  </si>
  <si>
    <t>Juozo Tumo-Vaižganto gimnazija</t>
  </si>
  <si>
    <t>Iš viso ML*</t>
  </si>
  <si>
    <r>
      <t xml:space="preserve">ML* - </t>
    </r>
    <r>
      <rPr>
        <sz val="10"/>
        <rFont val="Arial"/>
        <family val="2"/>
        <charset val="186"/>
      </rPr>
      <t>mokymo lėšos</t>
    </r>
  </si>
  <si>
    <t>Iš viso VF*</t>
  </si>
  <si>
    <t>Būsto nuomos mokesčio daliai finansuoti</t>
  </si>
  <si>
    <t>Eil.     Nr.</t>
  </si>
  <si>
    <t>Pajamų klasifikacijos kodas</t>
  </si>
  <si>
    <t xml:space="preserve">            Pajamos</t>
  </si>
  <si>
    <t xml:space="preserve">    suma</t>
  </si>
  <si>
    <t>1.1.</t>
  </si>
  <si>
    <t>1.1.1.</t>
  </si>
  <si>
    <t>1.1.1.1.1.</t>
  </si>
  <si>
    <t>Gyventojų pajamų mokestis</t>
  </si>
  <si>
    <t>1.1.3.</t>
  </si>
  <si>
    <t>1.1.3.1.</t>
  </si>
  <si>
    <t>Žemės mokestis</t>
  </si>
  <si>
    <t>1.1.3.2.</t>
  </si>
  <si>
    <t>1.1.3.3.</t>
  </si>
  <si>
    <t>Nekilnojamojo turto mokestis</t>
  </si>
  <si>
    <t>1.1.4.</t>
  </si>
  <si>
    <t>1.1.4.7.1.1.</t>
  </si>
  <si>
    <t>Mokesčiai už aplinkos teršimą</t>
  </si>
  <si>
    <t>1.3.</t>
  </si>
  <si>
    <t>1.3.4.1.1.1.</t>
  </si>
  <si>
    <t xml:space="preserve"> 1.3.4.1.1.1.1.</t>
  </si>
  <si>
    <t>Valstybinėms (valstybės perduotoms savivaldybėms) funkcijoms vykdyti</t>
  </si>
  <si>
    <t xml:space="preserve"> 1.3.4.1.1.1.2.</t>
  </si>
  <si>
    <t>Mokymo lėšos</t>
  </si>
  <si>
    <t xml:space="preserve"> 1.3.4.1.1.1.3.</t>
  </si>
  <si>
    <t>Ūkio lėšos mokykloms, turinčioms mokinių su specialiaisiais poreikiais – Rokiškio pagrindinei mokyklai (VBD)</t>
  </si>
  <si>
    <t xml:space="preserve"> 1.3.4.1.1.1.4.</t>
  </si>
  <si>
    <t>1.3.4.1.1.5.</t>
  </si>
  <si>
    <t>1.3.4.1.1.5.1.</t>
  </si>
  <si>
    <t>Akredituotai vaikų dienos socialinei priežiūrai organizuoti, teikti ir administruoti (VBD)</t>
  </si>
  <si>
    <t>Ugdymo,maitinimo ir pavėžėjimo lėšos socialinę riziką patiriančių vaikų ikimokykliniam ugdymui užtikrinti</t>
  </si>
  <si>
    <t>1.3.4.2.</t>
  </si>
  <si>
    <t>1.3.4.2.1.1.1.</t>
  </si>
  <si>
    <t>1.3.4.2.1.1.2.</t>
  </si>
  <si>
    <t>Rokiškio rajono melioracijos statinių rekonstrukcijai (VBD/VIP)</t>
  </si>
  <si>
    <t>1.4.</t>
  </si>
  <si>
    <t>1.4.1.</t>
  </si>
  <si>
    <t>1.4.1.4.1.</t>
  </si>
  <si>
    <t>Nuomos mokestis už valstybinę žemę ir valstybinio vidaus fondo vandens telkinius</t>
  </si>
  <si>
    <t>1.4.1.2.1.2.</t>
  </si>
  <si>
    <t>Dividendai</t>
  </si>
  <si>
    <t>1.4.1.4.2.1.</t>
  </si>
  <si>
    <t>Mokestis už  kitus valstybinius gamtos išteklius</t>
  </si>
  <si>
    <t>1.4.2.1.</t>
  </si>
  <si>
    <t xml:space="preserve">Pajamos už teikiamas paslaugas </t>
  </si>
  <si>
    <t>1.4.2.1.6.1</t>
  </si>
  <si>
    <t>1.4.2.1.6.2</t>
  </si>
  <si>
    <t>Valstybės rinkliavos</t>
  </si>
  <si>
    <t>1.1.4.7.2.2.</t>
  </si>
  <si>
    <t>Vietinės rinkliavos</t>
  </si>
  <si>
    <t>1.4.3.1.</t>
  </si>
  <si>
    <t>Pajamos iš baudų ir konfiskuoto turto ir kitų netesybų</t>
  </si>
  <si>
    <t>1.4.4.1.</t>
  </si>
  <si>
    <t>Kitos neišvardytos pajamos</t>
  </si>
  <si>
    <t>4.1.1.</t>
  </si>
  <si>
    <t>MATERIALIOJO IR NEMATERIALIOJO TURTO REALIZAVIMO PAJAMOS</t>
  </si>
  <si>
    <t>Biudžeto lėšų likutis</t>
  </si>
  <si>
    <t xml:space="preserve"> iš jo: Aplinkos apsaugos rėmimo specialioji programa</t>
  </si>
  <si>
    <t xml:space="preserve">     biudžetinių įstaigų pajamos už teikiamas paslaugas</t>
  </si>
  <si>
    <t xml:space="preserve">    apyvartos lėšos</t>
  </si>
  <si>
    <t>Eil.Nr</t>
  </si>
  <si>
    <t>Dotacijos</t>
  </si>
  <si>
    <t>suma</t>
  </si>
  <si>
    <t xml:space="preserve">   TEISINGUMO MINISTERIJA</t>
  </si>
  <si>
    <t>Civilinės būklės aktų registravimas</t>
  </si>
  <si>
    <t>Pirminė teisinė pagalba</t>
  </si>
  <si>
    <t>Gyventojų registro tvarkymas ir duomenų teikimas valstybės registrui</t>
  </si>
  <si>
    <t xml:space="preserve">  VIDAUS REIKALŲ MINISTERIJA</t>
  </si>
  <si>
    <t>Civilinė sauga</t>
  </si>
  <si>
    <t>Gyvenamosios vietos deklaravimas</t>
  </si>
  <si>
    <t>SOCIALINĖS APSAUGOS IR DARBO MINISTERIJA</t>
  </si>
  <si>
    <t>Socialinėms išmokoms</t>
  </si>
  <si>
    <t>Socialinėms paslaugoms</t>
  </si>
  <si>
    <t>Jaunimo teisių apsaugai</t>
  </si>
  <si>
    <t>SVEIKATOS APSAUGOS MINISTERIJA</t>
  </si>
  <si>
    <t>Visuomenės sveikatos priežiūros funkcijoms vykdyti</t>
  </si>
  <si>
    <t>Neveiksnių asmenų būklės peržiūrėjimas</t>
  </si>
  <si>
    <t>ŽEMĖS ŪKIO MINISTERIJA</t>
  </si>
  <si>
    <t>Žemės ūkio funkcijai</t>
  </si>
  <si>
    <t>Melioracijai</t>
  </si>
  <si>
    <t>Erdvinių duomenų rinkinio tvarkymo funkcijai atlikti</t>
  </si>
  <si>
    <t>KRAŠTO APSAUGOS MINISTERIJA</t>
  </si>
  <si>
    <t>Dalyvavimas rengiant ir vykdant mobilizaciją</t>
  </si>
  <si>
    <t>LIETUVOS VYRIAUSIO ARCHYVARO TARNYBA</t>
  </si>
  <si>
    <t>Archyvinių dokumentų tvarkymas</t>
  </si>
  <si>
    <t>KONKURENCIJOS TARYBA</t>
  </si>
  <si>
    <t>Duomenų apie suteiktą valstybės pagalbą teikimas valsybės registrui</t>
  </si>
  <si>
    <t>VALSTYBINĖ KALBOS INSPEKCIJA</t>
  </si>
  <si>
    <t>Valstybinės kalbos vartojimo ir taisyklingumo kontrolė</t>
  </si>
  <si>
    <t>ŠVIETIMO IR MOKSLO MINISTERIJA</t>
  </si>
  <si>
    <t>Lėšos skaitmeninio ugdymo plėtrai</t>
  </si>
  <si>
    <t>Ūkio lėšos mokykloms, turinčioms mokinių su specialiaisiais poreikiais Rokiškio pagrindinei mokyklai</t>
  </si>
  <si>
    <t>Koordinuotai teikiamų paslaugų vaikams ir vaiko atstovams koordinavimui finansuoti (TBK)</t>
  </si>
  <si>
    <t>KULTŪROS MINISTERIJA</t>
  </si>
  <si>
    <t>Viešajai bibliotekai dokumentams įsigyti</t>
  </si>
  <si>
    <t>Daugiafunkcinės salės Rokiškio m. Taikos g.21A  statybai (VIP)</t>
  </si>
  <si>
    <t xml:space="preserve">  IŠ VISO VALSTYBĖS BIUDŽETO LĖŠŲ (33+34)</t>
  </si>
  <si>
    <t>Valstybės funkcijos pavadinimas</t>
  </si>
  <si>
    <t>Programa</t>
  </si>
  <si>
    <t>Asignavimų valdytojas</t>
  </si>
  <si>
    <t>Gyventojų registro tvarkymas ir duomenų valstybės registrui teikimas</t>
  </si>
  <si>
    <t>Civilinės saugos organizavimas</t>
  </si>
  <si>
    <t>Jaunimo teisių apsauga</t>
  </si>
  <si>
    <t>Užimtumo didinimo programa  iš viso</t>
  </si>
  <si>
    <t xml:space="preserve">            iš jų: viešiesiems darbams</t>
  </si>
  <si>
    <t xml:space="preserve">                    administravimas                    </t>
  </si>
  <si>
    <t>Statybos ir infrastruktūros plėtros skyrius</t>
  </si>
  <si>
    <t xml:space="preserve">                    moduliui</t>
  </si>
  <si>
    <t xml:space="preserve">Pirminė teisinė pagalba </t>
  </si>
  <si>
    <t>Duomenų teikimas valstybės pagalbos registrui</t>
  </si>
  <si>
    <t>Socialinė parama mokiniams  iš viso</t>
  </si>
  <si>
    <t xml:space="preserve">        iš jų: socialinė parama       </t>
  </si>
  <si>
    <t>Soc.paramos sk.</t>
  </si>
  <si>
    <t xml:space="preserve">                administravimas  </t>
  </si>
  <si>
    <t xml:space="preserve">                administravimas-švietimo įstaigoms </t>
  </si>
  <si>
    <t>Soc.par.sk.</t>
  </si>
  <si>
    <t>Socialinės paslaugos  iš viso</t>
  </si>
  <si>
    <t xml:space="preserve">        iš jų: asmenų su sunkia negalia globa</t>
  </si>
  <si>
    <t xml:space="preserve">                administravimas </t>
  </si>
  <si>
    <t xml:space="preserve">                darbui su socialinės rizikos šeimomis</t>
  </si>
  <si>
    <t>Socialinės išmokos    iš viso</t>
  </si>
  <si>
    <t xml:space="preserve"> Administracija</t>
  </si>
  <si>
    <t xml:space="preserve">            socialinės išmokos ( laidojimo pašalpos )  iš  viso</t>
  </si>
  <si>
    <t xml:space="preserve">                  iš jų:</t>
  </si>
  <si>
    <t xml:space="preserve">  Juodupės sen.</t>
  </si>
  <si>
    <t xml:space="preserve">  Jūžintų sen,</t>
  </si>
  <si>
    <t xml:space="preserve">  Kamajų sen.</t>
  </si>
  <si>
    <t xml:space="preserve">  Kazliškio sen.</t>
  </si>
  <si>
    <t xml:space="preserve">  Kriaunų sen.</t>
  </si>
  <si>
    <t xml:space="preserve">  Obelių sen.</t>
  </si>
  <si>
    <t xml:space="preserve">  Pandėlio sen.</t>
  </si>
  <si>
    <t xml:space="preserve">  Panemunėlio sen.</t>
  </si>
  <si>
    <t xml:space="preserve">  Rokiškio kaim. sen.</t>
  </si>
  <si>
    <t xml:space="preserve">  Rokiškio mst.sen.</t>
  </si>
  <si>
    <t xml:space="preserve">Neveiksnių asmenų būklės peržiūrėjimas </t>
  </si>
  <si>
    <t>Žemės ūkio  funkcijos vykdymas iš viso:</t>
  </si>
  <si>
    <t>Žemės ūkio sk.</t>
  </si>
  <si>
    <t>Erdvinių duomenų rinkinio tvarkymo funkcija</t>
  </si>
  <si>
    <t>Valstybės perduotai įstaigai finansuoti</t>
  </si>
  <si>
    <t xml:space="preserve">Švietimo įstaigoms </t>
  </si>
  <si>
    <t xml:space="preserve">Akredituotai vaikų dienos socialinei priežiūrai </t>
  </si>
  <si>
    <t>Lėšos  savivaldybės viešajai bibliotekai dokumentams įsigyti</t>
  </si>
  <si>
    <t>J.Keliočio viešoji biblioteka</t>
  </si>
  <si>
    <t>VB lėšos neformaliam švietimui</t>
  </si>
  <si>
    <t xml:space="preserve">Iš viso </t>
  </si>
  <si>
    <t>IŠ VISO</t>
  </si>
  <si>
    <t>1.3.4.1.1.5.2.</t>
  </si>
  <si>
    <t>1.3.4.1.1.5.6.</t>
  </si>
  <si>
    <t>sumos-tūkst.eurų</t>
  </si>
  <si>
    <t>1.3.3.</t>
  </si>
  <si>
    <t>Europos Sąjungos finansinės paramos lėšos</t>
  </si>
  <si>
    <t>Skolintos lėšos</t>
  </si>
  <si>
    <t>Lėšos ameninei pagalbai teikti ir administruoti</t>
  </si>
  <si>
    <t>Lėšos asmeninei pagalbai teikti ir administruoti</t>
  </si>
  <si>
    <t>J.Tumo-Vaižganto gimnazija-klasėms, mokinių, turinčioms moksleivius su specialiais  ugdymo poreikiais</t>
  </si>
  <si>
    <t xml:space="preserve">                                                  Rokiškio rajono savivaldybės tarybos  </t>
  </si>
  <si>
    <t xml:space="preserve">                                                                                               1 priedas</t>
  </si>
  <si>
    <t xml:space="preserve">                                  Rokiškio rajono savivaldybės tarybos  </t>
  </si>
  <si>
    <t xml:space="preserve">                                                                               2 priedas</t>
  </si>
  <si>
    <t>ROKIŠKIO RAJONO SAVIVALDYBĖS 2023 METŲ BIUDŽETO ASIGNAVIMAI</t>
  </si>
  <si>
    <t xml:space="preserve">                                             ROKIŠKIO RAJONO SAVIVALDYBĖS 2023 METŲ BIUDŽETO ASIGNAVIMAI PROGRAMOMS</t>
  </si>
  <si>
    <t>Programinės įrangos nuoma ir kibernetinio saugumo auditas</t>
  </si>
  <si>
    <t>Gyventojų pajamų mokestis iš veiklos,turint verslo liudijimą</t>
  </si>
  <si>
    <t>Duomenų apie suteiktą valstybės pagalbą teikimas valstybės registrui</t>
  </si>
  <si>
    <t>Lėšos ugdymui, maitinimui ir pavėžėjimui socialinę riziką patiriančių vaikų ikimokykliniam ugdymui užtikrinti</t>
  </si>
  <si>
    <t>Kompleksinėms paslaugoms šeimai organizuoti</t>
  </si>
  <si>
    <t>Akredituotai  socialinei reabilitacijai neįgaliesiems bendruomenėje organizuoti, teikti ir administruoti</t>
  </si>
  <si>
    <t>APLINKOS MINISTERIJA</t>
  </si>
  <si>
    <t>Akredituotai socialinei reabilitacijai neįgaliesiems bendruomenėje organizuoti, teikti  ir administruoti</t>
  </si>
  <si>
    <t xml:space="preserve">   IŠ  VISO VALSTYBĖS DELEGUOTOMS FUNKCIJOMS (1+5+9+17+20+23+25+27+29+31)</t>
  </si>
  <si>
    <t>ROKIŠKIO RAJONO SAVIVALDYBĖS BIUDŽETO 2023 METŲ VALSTYBĖS BIUDŽETO DOTACIJOS</t>
  </si>
  <si>
    <t xml:space="preserve">  ROKIŠKIO RAJONO SAVIVALDYBĖS 2023 METŲ BIUDŽETO PAJAMOS</t>
  </si>
  <si>
    <t>Akredituotai  socialinei reabilitacijai neįgaliesiems bendruomenėje organizuoti, teikti ir administruoti iš viso:</t>
  </si>
  <si>
    <t>Kompleksinėms paslaugoms šeimai organizuoti iš viso:</t>
  </si>
  <si>
    <t xml:space="preserve">        iš jų :  socialinių išmokų administravimas </t>
  </si>
  <si>
    <t xml:space="preserve">        iš jų:</t>
  </si>
  <si>
    <t>sumos-tūkst. Eur</t>
  </si>
  <si>
    <t xml:space="preserve"> Pajamų ir pelno mokesčiai (3+4)</t>
  </si>
  <si>
    <t>MOKESČIAI (2+5+9)</t>
  </si>
  <si>
    <t>Turto  mokesčiai (6+7+8)</t>
  </si>
  <si>
    <t>Prekių ir paslaugų mokesčiai (10)</t>
  </si>
  <si>
    <t>sumos-tūkst.Eur</t>
  </si>
  <si>
    <t xml:space="preserve">                                                                                                          sumos-  tūkst.Eur</t>
  </si>
  <si>
    <t>Daugiafunkcės salės Rokiškio m. Taikos g.21A  statybai (VIP)</t>
  </si>
  <si>
    <t>Paveldimo ir dovanojimo mokestis</t>
  </si>
  <si>
    <t>Juozo Tumo-Vaižganto gimnazijos klasėms, turinčioms moksleivių su specialiaisiais ugdymo poreikiais</t>
  </si>
  <si>
    <t>Neformaliajam vaikų švietimui</t>
  </si>
  <si>
    <t>Daugiafunkcės salės Rokiškio m. Taikos g.21A  statybai (VBD/VIP)</t>
  </si>
  <si>
    <t>Ūkio lėšos mokykloms, turinčioms mokinių su specialiaisiais poreikiais - Rokiškio pagrindinei mokyklai</t>
  </si>
  <si>
    <t>Juozo Tumo-Vaižganto gimnazijos klasėms, turinčioms mokinių su specialiaisiais ugdymo poreikiais</t>
  </si>
  <si>
    <t>Koordinuotai teikiamų paslaugų vaikams ir vaiko atstovams - koordinavimui finansuoti (TBK)</t>
  </si>
  <si>
    <t>Lėšos neformaliajam vaikų švietimui</t>
  </si>
  <si>
    <t>Lėšos  ugdymui, maitinimui ir pavėžėjimui - socialinę riziką patiriančių vaikų ikimokykliniam ugdymui užtikrinti</t>
  </si>
  <si>
    <t>Akredituotai vaikų  dienos socialinei priežiūrai  organizuoti, teikti ir administruoti</t>
  </si>
  <si>
    <t>Savivaldybių viešosioms bibliotekoms dokumentams 2023 metais įsigyti (VBD)</t>
  </si>
  <si>
    <t>Ameninės pagalbos paslaugos finansavimas  ir administravimas iš viso:</t>
  </si>
  <si>
    <t xml:space="preserve">                                                                               2023 m. sausio 27 d. sprendimo Nr. TS-3</t>
  </si>
  <si>
    <t>2023 m. sausio 27 d. sprendimo Nr. TS-3</t>
  </si>
  <si>
    <t xml:space="preserve">2023 M. VALSTYBĖS BIUDŽETO DOTACIJŲ PASKIRSTYMAS PROGRAMOMS </t>
  </si>
  <si>
    <r>
      <t xml:space="preserve">                   </t>
    </r>
    <r>
      <rPr>
        <b/>
        <sz val="12"/>
        <rFont val="Times New Roman"/>
        <family val="1"/>
        <charset val="186"/>
      </rPr>
      <t xml:space="preserve">   IR ASGNAVIMŲ VALDYTOJAMS</t>
    </r>
  </si>
  <si>
    <t xml:space="preserve">                                                                              2023 m. sausio 27 d. sprendimo Nr. TS-3</t>
  </si>
  <si>
    <t>2023 m. sausio 27 d. sprendimo TS -3</t>
  </si>
  <si>
    <t xml:space="preserve">          2023 M. PLANUOJAMŲ VYKDYTI PROJEKTŲ, FINANSUOJAMŲ  ES IR KITŲ FONDŲ PARAMOS, VALSTYBĖS INVESTICIJŲ PROGRAMOS IR KURIEMS REIKALINGAS PRISIDĖJIMAS ,   SĄRAŠAS</t>
  </si>
  <si>
    <t>Lėšos socialinių paslaugų srities darbuotojų minimaliesiems pareiginės algos pastoviosios dalies koeficientams didinti</t>
  </si>
  <si>
    <t>Lėšos socialinių paslaugų šakos kolektyvinėje sutartyje numatytiems įsipareigojimams įgyvendinti</t>
  </si>
  <si>
    <t>Lėšos socialinių paslaugų šakos kolektyvinėje sutartyje numatytiems įsipareigijimams įgyvendinti</t>
  </si>
  <si>
    <t>Perimamų patikėjimo teise valstybinės žemės ir miško sklypų patikėtinio funkcijai vykdyti</t>
  </si>
  <si>
    <t xml:space="preserve">Lėšos kompensacijoms už būsto suteikimą užsieniečiams, pasitraukusiems iš Ukrainos, finansuoti </t>
  </si>
  <si>
    <t>Lėšos kompensacijoms už būsto suteikimą užsieniečiams, pasitraukusiems iš Ukrainos, finansuoti iš viso</t>
  </si>
  <si>
    <t>Bendruomeninei veiklai stiprinti</t>
  </si>
  <si>
    <t>1.3.4.1.1.5.3.</t>
  </si>
  <si>
    <t>1.3.4.1.1.5.4.</t>
  </si>
  <si>
    <t>1.3.4.1.1.5.5.</t>
  </si>
  <si>
    <t>1.3.4.1.1.5.7.</t>
  </si>
  <si>
    <t>1.3.4.1.1.5.8.</t>
  </si>
  <si>
    <t>1.3.4.1.1.5.9.</t>
  </si>
  <si>
    <t>1.3.4.1.1.5.10.</t>
  </si>
  <si>
    <t>1.3.4.2.1.1.3.</t>
  </si>
  <si>
    <t>Kelių priežiūros ir plėtros programa</t>
  </si>
  <si>
    <t>Lėšos vaikų, atvykusių į Lietuvos Respubliką iš Ukrainos dėl Rusijos Federacijos karinių veiksmų  Ukrainoje, ugdymui ir pavėžėjimui į mokyklą ir atgal</t>
  </si>
  <si>
    <t>SUSISIEKIMO MINISTERIJA</t>
  </si>
  <si>
    <t>Obelių socialinių pslaugų namai</t>
  </si>
  <si>
    <t>Lėšos vaikų, atvykusių į Lietuvos Respubliką iš Ukrainos dėl Rusijos Federacijos karinių veiksmų  Ukrainoje, ugdymui ir pavėžėjimui į mokyklą ir atgal iš viso</t>
  </si>
  <si>
    <t>J. Tūbelio progimnazija</t>
  </si>
  <si>
    <t>Švietimo įstaigoms (4 priedas)</t>
  </si>
  <si>
    <t>Švietimo ir sporto skyrius</t>
  </si>
  <si>
    <r>
      <t>J</t>
    </r>
    <r>
      <rPr>
        <sz val="10"/>
        <rFont val="Arial"/>
        <family val="2"/>
        <charset val="186"/>
      </rPr>
      <t>aunimo politikos įgyvendinimo programa</t>
    </r>
  </si>
  <si>
    <t>tikslinama,+-</t>
  </si>
  <si>
    <t>2023 m.kovo 31 d. sprendimo Nr.  TS -</t>
  </si>
  <si>
    <r>
      <t xml:space="preserve">PLANUOJAMŲ VYKDYTI PROJEKTŲ, FINANSUOJAMŲ  </t>
    </r>
    <r>
      <rPr>
        <b/>
        <sz val="9"/>
        <rFont val="Times New Roman"/>
        <family val="1"/>
        <charset val="186"/>
      </rPr>
      <t>E</t>
    </r>
    <r>
      <rPr>
        <b/>
        <sz val="10"/>
        <rFont val="Times New Roman"/>
        <family val="1"/>
        <charset val="186"/>
      </rPr>
      <t>S IR KITŲ FONDŲ PARAMOS, VALSTYBĖS INVESTICIJŲ PROGRAMOS IR KURIEMS REIKALINGAS PRISIDĖJIMAS ,     2023 M. SĄRAŠAS</t>
    </r>
  </si>
  <si>
    <t>Eil. Nr</t>
  </si>
  <si>
    <t>SSVP Programa</t>
  </si>
  <si>
    <t>Projekto pavadinimas</t>
  </si>
  <si>
    <t>Pareiškėjas/projekto vykdytojas</t>
  </si>
  <si>
    <t>Projekto vertė iš viso</t>
  </si>
  <si>
    <t xml:space="preserve"> iš jų:</t>
  </si>
  <si>
    <t>Reikalinga 2023 metams , tūkst. Eur</t>
  </si>
  <si>
    <t>Pastabos</t>
  </si>
  <si>
    <t>ES fondų ar kitų programų lėšos</t>
  </si>
  <si>
    <t>VB</t>
  </si>
  <si>
    <t>Kitos lėšos</t>
  </si>
  <si>
    <t>SB</t>
  </si>
  <si>
    <t>VB lėšos</t>
  </si>
  <si>
    <t>SB lėšos (tinkamos finansuoti)</t>
  </si>
  <si>
    <t>SB lėšos (netinkamos finansuoti)</t>
  </si>
  <si>
    <t>Statybos ir infrastruktūros plėtros skyrius (SIPS)</t>
  </si>
  <si>
    <t>Daugiafunkcės sporto salės Rokiškyje, Taikos g. 21A, statyba</t>
  </si>
  <si>
    <t xml:space="preserve"> Rokiškio r. savivaldybės administracija</t>
  </si>
  <si>
    <t>2023 M. lėšos - VIP 998 tūkst. eur</t>
  </si>
  <si>
    <t>SIPS</t>
  </si>
  <si>
    <t>Gatvės prie gyvenamųjų sklypų kvartalo Rokiškio mieste (tarp Topolių g. ir Pandėlio g.) statyba</t>
  </si>
  <si>
    <t>Rokiškio r. savivaldybės administracija</t>
  </si>
  <si>
    <t>Finansuojama KPPP lėšomis</t>
  </si>
  <si>
    <t xml:space="preserve">Socialinio būsto fondo plėtra Rokiškio rajono savivaldybėje </t>
  </si>
  <si>
    <t>19,96998</t>
  </si>
  <si>
    <t>projekto veiklų pabaiga  2023-03-31</t>
  </si>
  <si>
    <t>Rokiškio rajono Suvainiškio, Čedasų ir Žiobiškio kadastrinių vietovių dalies melioracijos griovių ir juose esančių statinių rekonstravimas</t>
  </si>
  <si>
    <t xml:space="preserve">Projekto pabaiga 2023-12. Rangos darbai bus vykdomi 2023 m.,  II-IV MP bus teikiami 2023 m. 05-12 mėn. </t>
  </si>
  <si>
    <t>Rokiškio rajono Neretėlės upės baseino dalies melioracijos griovių ir juose esančių statinių rekonstravimas</t>
  </si>
  <si>
    <t>Projekto pabaiga 2023-12.  Vyksta rangos darbai.2023 m. bus teikiami  III-IV  MP.</t>
  </si>
  <si>
    <t xml:space="preserve">Rokiškio rajono Apaščios, Lailūnų ir Gerkonių kadastrinių vietovių dalies melioracijos griovių ir juose esančių statinių rekonstravimas </t>
  </si>
  <si>
    <t>Rokiškio rajono savivaldybės administracija</t>
  </si>
  <si>
    <t xml:space="preserve">Su NMA sutartis pasirašyta 2023-01-02. Ruošiama projektavimo paslaugų pirkimo sutartis. Projekto įgyvendinimo laikotarpis - 2023-2024 m. </t>
  </si>
  <si>
    <t xml:space="preserve">Rokiškio rajono Skemų ir Gindvilių kadastrinių vietovių dalies melioracijos griovių ir juose esančių statinių rekonstravimas </t>
  </si>
  <si>
    <t xml:space="preserve">Su NMA sutartis pasirašyta 2023-01-03. Ruošiama projektavimo paslaugų pirkimo sutartis. Projekto įgyvendinimo laikotarpis - 2023-2024 m. </t>
  </si>
  <si>
    <t>Rokiškio mokyklos-darželio ,,Ąžuoliukas“ pastato, Taikos g. 15, LT-42142 Rokiškis, energinio efektyvumo didinimas</t>
  </si>
  <si>
    <t>Lengvatinės paskolos ir MF lėšos, SB lėšos -netinkamoms finansuoti neergetinio efektyvumo išlaidoms ir inžinerinėms paslaugoms (1621,62+7000 Eur)</t>
  </si>
  <si>
    <t>Rokiškio lopšelio-darželio „Varpelis“ (Jaunystės g. 15, Rokiškis) pastato energinio efektyvumo didinimas</t>
  </si>
  <si>
    <t xml:space="preserve">Lengvatinės paskolos ir MF lėšos, SB lėšos - netinkamos finansuoti  inžinerinės paslaugos </t>
  </si>
  <si>
    <t>Salų dvaro sodybos rūmų pritaikymas kultūriniam turizmui</t>
  </si>
  <si>
    <t>Atsinaujinančių energijos išteklių (75 kW galios saulės elektrinės) diegimas Rokiškio Juozo Tumo-Vaižganto gimnazijoje (Taikos g. 17, Rokiškis)</t>
  </si>
  <si>
    <t>Projekto pabaiga 2023 m. gegužės mėn., bet dar su ta pačia sutartim yra nupirkta ir saulės elektrinės priežiūra 5 m.</t>
  </si>
  <si>
    <t>Socialinės paramos ir sveikatos skyrius (SPSS)</t>
  </si>
  <si>
    <t xml:space="preserve">Kompleksinių paslaugų šeimai teikimas Rokiškio rajone Nr. 08.4.1-ESFA-V-416-10-0005 </t>
  </si>
  <si>
    <t>Projekto veiklų pabaiga 2023-03-31</t>
  </si>
  <si>
    <t xml:space="preserve">Geriatrijos dienos stacionaro ir konsultacinio kabineto įkūrimas VšĮ Rokiškio rajono ligoninėje </t>
  </si>
  <si>
    <t>Rokiškio r. ligoninė</t>
  </si>
  <si>
    <t xml:space="preserve">„Atsinaujinančių energijos šaltinių diegimas VšĮ Rokiškio rajono ligoninėje“ </t>
  </si>
  <si>
    <t xml:space="preserve">Rokiškio rajono, Kupiškio rajono ir Visagino savivaldybių mokyklų sveikatos kabinetų atnaujinimas </t>
  </si>
  <si>
    <t xml:space="preserve"> Rokiškio r. visuomenės sveikatos biuras</t>
  </si>
  <si>
    <t xml:space="preserve">Projektas baigiamas  2023-03-23, bet bus prašoma 1 mėn. partęsimo. </t>
  </si>
  <si>
    <t>Atsinaujinančių energijos išteklių diegimas BĮ "Rokiškio baseinas"</t>
  </si>
  <si>
    <t>BĮ Rokiškio baseinas</t>
  </si>
  <si>
    <t xml:space="preserve">Pabaiga 2023-06. </t>
  </si>
  <si>
    <t>Mykolo Romerio pažinimo erdvė (pareiškėjas - Rokiškio r. Obelių gimnazija)</t>
  </si>
  <si>
    <t xml:space="preserve"> Rokiškio r. Obelių gimnazija</t>
  </si>
  <si>
    <t>Projekto pabaiga 2025-05-01</t>
  </si>
  <si>
    <t>Salų dvaro kūrybos ir laisvalaikio rezidencija</t>
  </si>
  <si>
    <t>Rokiškio tautodailininkų asociacija</t>
  </si>
  <si>
    <t>Projekto veiklos pratęstos, 2022 m. nepanaudotos lėšos - 1,60132, jų reikės 2023 m.</t>
  </si>
  <si>
    <t xml:space="preserve">Kriaunų varpas - bažnyčiai ir sėlių krašto žmonėms </t>
  </si>
  <si>
    <t xml:space="preserve"> Kriaunų Dievo Apvaizdos parapija</t>
  </si>
  <si>
    <t xml:space="preserve"> Projekto pabaiga 2023 m. </t>
  </si>
  <si>
    <t xml:space="preserve">Vaikų laisvalaikio ir pramogų erdvė Bajoruose </t>
  </si>
  <si>
    <t>Bajorų kaimo bendruomenė</t>
  </si>
  <si>
    <t xml:space="preserve">Projekto vykdymo laikotarpis 2022-04-27- 2024-01-15. </t>
  </si>
  <si>
    <t>"Mokslo klubas kelyje"</t>
  </si>
  <si>
    <t>Asociacija "Išdrįsk keisti"</t>
  </si>
  <si>
    <t>"Natūralios vilnos produktų gamyba"</t>
  </si>
  <si>
    <t>Asociacija "Tradicinių amatų studija"</t>
  </si>
  <si>
    <t>SB lėšos bus panaudotos PVM mokesčio padengimui. Projekto laikotarpis: 2022 m. balandžio -2023 m. gruodžio mėn.</t>
  </si>
  <si>
    <t>Švietimo ir sporto skyrius (ŠSS)</t>
  </si>
  <si>
    <t>Kokybės krepšelis</t>
  </si>
  <si>
    <t>Rokiškio J. Tumo-Vaižganto gimnazija</t>
  </si>
  <si>
    <t>Projekto vykdymo laikotarpis: 2022-03-01 -2023-08-31</t>
  </si>
  <si>
    <t>ŠSS</t>
  </si>
  <si>
    <t>Veiksmingi ir inovatyvūs požiūriai  į ankstyvą vaikų ugdymą (Effective and Innovative Applications in Early Childhood Education), Nr. 2020-1-TR01-KA229-094127_5. (ERASMUS +</t>
  </si>
  <si>
    <t xml:space="preserve">Rokiškio lopšelis-darželis „Varpelis“ </t>
  </si>
  <si>
    <t xml:space="preserve">Projekto laikotarpis nuo 2020-09-29 iki2023-09-28. SB lėšos reikalingos  1507,80 eurų 2023 m. sausio-rugsėjo mėn. projekto veikloms įgyvendinti. Lėos bus grąžintos iki 2023-12
</t>
  </si>
  <si>
    <t>Akredituotas projektas: 2021-1-LT01-KA120-SCH-000046703 pagal programos „Erasmus+“ 1 pagrindinį veiksmą – asmenų mobilumas mokymosi tikslais</t>
  </si>
  <si>
    <t xml:space="preserve">Projekto laikotarpis nuo 2022-06-01 iki2023-08-31. SB lėšos reikalingos  1843,00 eurų 2023 m. sausio-gegužės mėn. projekto veikloms įgyvendinti. Lėšos bus grąžintos iki 2023-12 </t>
  </si>
  <si>
    <t xml:space="preserve"> "Universaliojo dizaino taikymas ikimokykliniame ugdyme" 2021-2-LT01-KA122-SCH-000042116</t>
  </si>
  <si>
    <t xml:space="preserve">Projekto laikotarpis 2022-02-01 - 2023-06-30. 2023 m. reikės prisidėti SB lėšomis -  1415,6 Eur . Lėšos bus grąžintos 2023-12 mėn. </t>
  </si>
  <si>
    <t>Specialioji tikslinė dotacija iš viso (14+15+16+17+18)</t>
  </si>
  <si>
    <t>Kitos dotacijos einamiesiems tikslams (20+...+31)</t>
  </si>
  <si>
    <t>Kitos dotacijos turtui įsigyti (33+34+35+36)</t>
  </si>
  <si>
    <t>DOTACIJOS (12+13+19+32)</t>
  </si>
  <si>
    <t>Turto pajamos(39+40+41)</t>
  </si>
  <si>
    <t>Rinkliavos(44+45)</t>
  </si>
  <si>
    <t>KITOS PAJAMOS (38+42+43+46+47)</t>
  </si>
  <si>
    <t>VISI MOKESČIAI, PAJAMOS IR DOTACIJOS(1+11+37+48)</t>
  </si>
  <si>
    <t>1.3.4.1.1.5.11.</t>
  </si>
  <si>
    <t>1.3.4.2.1.1.4.</t>
  </si>
  <si>
    <t>KITOS DOTACIJOS (35+44+46+56+58)</t>
  </si>
  <si>
    <t>VALSTYBĖS INVESTICIJŲ PROGRAMOJE NUMATYTOMS KAPITALO INVESTICIJOMS FINANSUOTI (59)</t>
  </si>
  <si>
    <t>Pedagoginė psichologinė tarnyba</t>
  </si>
  <si>
    <t>Architektūros ir paveldosaugos skyrius iš viso</t>
  </si>
  <si>
    <t>Laisvės kovų įamžinimo komisijos veiklos programa</t>
  </si>
  <si>
    <t>Lėšos būsto pritaikymui neįgaliesiems</t>
  </si>
  <si>
    <t>Lėšos būsto pritaikymui neįgaliesiems iš viso</t>
  </si>
  <si>
    <t>Savivaldybės kitos išlaidos</t>
  </si>
  <si>
    <t>Lėšų grąžinimas pagal Neįgaliųjų reikalų departamento patikros išvadą</t>
  </si>
  <si>
    <t xml:space="preserve"> 1.3.4.1.1.1.5.</t>
  </si>
  <si>
    <t>1.3.4.1.1.5.12</t>
  </si>
  <si>
    <t>1.3.4.1.1.5.13.</t>
  </si>
  <si>
    <t xml:space="preserve">IŠ VISO KITOMS TIKSLINĖMS DOTACIJOMS   (53+54+57..+63+66+69+72..+74+77+80+90+91+92)           </t>
  </si>
  <si>
    <t xml:space="preserve"> IŠ VISO VALSTYBĖS BIUDŽETO LĖŠŲ (52+95)</t>
  </si>
  <si>
    <t>IŠ VISO VALSTYBĖS DELEGUOTOMS FUNKCIJOMS VYKDYTI (1+..+9+14+15+16+20+24+37+38+39+46+47+..+51)</t>
  </si>
  <si>
    <t>Atsinaujinančių energijos šaltinių siegimas Rokiškio Juozo Tumo-Vaižganto gimnazijoje (M.Riomerio g.1, Rokiškis)</t>
  </si>
  <si>
    <t xml:space="preserve">po projekto įgyvendinimo praėjus 15 mėnesių parengta  ŠESD ataskaita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</si>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</sst>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_-* #,##0.00\ _L_t_-;\-* #,##0.00\ _L_t_-;_-* &quot;-&quot;??\ _L_t_-;_-@_-"/>
    <numFmt numFmtId="165" formatCode="0.0"/>
    <numFmt numFmtId="166" formatCode="0.000"/>
    <numFmt numFmtId="167" formatCode="0.0000"/>
    <numFmt numFmtId="168" formatCode="0.00000"/>
    <numFmt numFmtId="169" formatCode="#,##0.000000"/>
  </numFmts>
  <fonts count="50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i/>
      <sz val="10"/>
      <name val="Arial"/>
      <family val="2"/>
      <charset val="186"/>
    </font>
    <font>
      <b/>
      <sz val="14"/>
      <name val="Times New Roman"/>
      <family val="1"/>
      <charset val="186"/>
    </font>
    <font>
      <sz val="11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color rgb="FFFF0000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rgb="FFFF0000"/>
      <name val="Times New Roman"/>
      <family val="1"/>
      <charset val="186"/>
    </font>
    <font>
      <b/>
      <strike/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14"/>
      <color rgb="FFFF0000"/>
      <name val="Arial"/>
      <family val="2"/>
      <charset val="186"/>
    </font>
    <font>
      <sz val="11"/>
      <color rgb="FFFF0000"/>
      <name val="Times New Roman"/>
      <family val="1"/>
      <charset val="186"/>
    </font>
    <font>
      <sz val="11"/>
      <color rgb="FF0070C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0"/>
      <name val="Arial"/>
      <family val="2"/>
    </font>
    <font>
      <strike/>
      <sz val="10"/>
      <name val="Arial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5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medium">
        <color indexed="64"/>
      </left>
      <right/>
      <top style="medium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64"/>
      </right>
      <top/>
      <bottom style="medium">
        <color indexed="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medium">
        <color indexed="64"/>
      </right>
      <top/>
      <bottom/>
      <diagonal/>
    </border>
    <border>
      <left/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thin">
        <color indexed="0"/>
      </left>
      <right/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/>
      <bottom style="medium">
        <color indexed="64"/>
      </bottom>
      <diagonal/>
    </border>
    <border>
      <left style="thin">
        <color indexed="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0"/>
      </right>
      <top/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/>
      <diagonal/>
    </border>
    <border>
      <left style="thin">
        <color indexed="0"/>
      </left>
      <right/>
      <top style="medium">
        <color indexed="64"/>
      </top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medium">
        <color indexed="64"/>
      </right>
      <top style="medium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/>
      <right style="thin">
        <color indexed="0"/>
      </right>
      <top/>
      <bottom style="thin">
        <color indexed="64"/>
      </bottom>
      <diagonal/>
    </border>
    <border>
      <left style="thin">
        <color indexed="8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8"/>
      </right>
      <top style="thin">
        <color indexed="64"/>
      </top>
      <bottom style="thin">
        <color indexed="0"/>
      </bottom>
      <diagonal/>
    </border>
  </borders>
  <cellStyleXfs count="621">
    <xf numFmtId="0" fontId="0" fillId="0" borderId="0"/>
    <xf numFmtId="0" fontId="20" fillId="0" borderId="0"/>
    <xf numFmtId="0" fontId="26" fillId="0" borderId="0"/>
    <xf numFmtId="0" fontId="21" fillId="0" borderId="0"/>
    <xf numFmtId="0" fontId="10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10" fillId="0" borderId="0"/>
    <xf numFmtId="0" fontId="26" fillId="0" borderId="0"/>
    <xf numFmtId="0" fontId="26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1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 indent="15"/>
    </xf>
    <xf numFmtId="0" fontId="7" fillId="0" borderId="0" xfId="0" applyFont="1"/>
    <xf numFmtId="0" fontId="12" fillId="0" borderId="0" xfId="0" applyFont="1" applyAlignment="1"/>
    <xf numFmtId="16" fontId="0" fillId="0" borderId="0" xfId="0" applyNumberFormat="1"/>
    <xf numFmtId="0" fontId="11" fillId="0" borderId="0" xfId="0" applyFont="1"/>
    <xf numFmtId="0" fontId="0" fillId="0" borderId="0" xfId="0" applyFill="1"/>
    <xf numFmtId="0" fontId="10" fillId="0" borderId="0" xfId="0" applyFont="1"/>
    <xf numFmtId="166" fontId="11" fillId="0" borderId="1" xfId="0" applyNumberFormat="1" applyFont="1" applyFill="1" applyBorder="1"/>
    <xf numFmtId="166" fontId="0" fillId="3" borderId="1" xfId="0" applyNumberFormat="1" applyFill="1" applyBorder="1"/>
    <xf numFmtId="0" fontId="9" fillId="0" borderId="0" xfId="0" applyFont="1" applyAlignment="1"/>
    <xf numFmtId="0" fontId="9" fillId="0" borderId="0" xfId="0" applyFont="1"/>
    <xf numFmtId="0" fontId="11" fillId="0" borderId="0" xfId="0" applyFont="1" applyAlignment="1"/>
    <xf numFmtId="0" fontId="10" fillId="0" borderId="5" xfId="9" applyFont="1" applyBorder="1" applyAlignment="1">
      <alignment horizontal="left" vertical="center" wrapText="1"/>
    </xf>
    <xf numFmtId="166" fontId="10" fillId="0" borderId="6" xfId="0" applyNumberFormat="1" applyFont="1" applyBorder="1"/>
    <xf numFmtId="0" fontId="10" fillId="0" borderId="2" xfId="9" applyFont="1" applyBorder="1" applyAlignment="1">
      <alignment horizontal="center" vertical="center" wrapText="1"/>
    </xf>
    <xf numFmtId="166" fontId="10" fillId="0" borderId="7" xfId="0" applyNumberFormat="1" applyFont="1" applyBorder="1"/>
    <xf numFmtId="166" fontId="10" fillId="0" borderId="3" xfId="9" applyNumberFormat="1" applyFont="1" applyBorder="1" applyAlignment="1">
      <alignment horizontal="right" vertical="center" wrapText="1"/>
    </xf>
    <xf numFmtId="0" fontId="10" fillId="0" borderId="5" xfId="0" applyFont="1" applyBorder="1"/>
    <xf numFmtId="166" fontId="10" fillId="0" borderId="3" xfId="0" applyNumberFormat="1" applyFont="1" applyBorder="1"/>
    <xf numFmtId="0" fontId="10" fillId="0" borderId="3" xfId="9" applyFont="1" applyBorder="1" applyAlignment="1">
      <alignment horizontal="right" vertical="center" wrapText="1"/>
    </xf>
    <xf numFmtId="0" fontId="11" fillId="0" borderId="5" xfId="0" applyFont="1" applyBorder="1"/>
    <xf numFmtId="166" fontId="11" fillId="0" borderId="6" xfId="0" applyNumberFormat="1" applyFont="1" applyBorder="1"/>
    <xf numFmtId="166" fontId="11" fillId="0" borderId="3" xfId="0" applyNumberFormat="1" applyFont="1" applyBorder="1"/>
    <xf numFmtId="166" fontId="11" fillId="0" borderId="2" xfId="0" applyNumberFormat="1" applyFont="1" applyBorder="1"/>
    <xf numFmtId="166" fontId="11" fillId="0" borderId="7" xfId="0" applyNumberFormat="1" applyFont="1" applyBorder="1"/>
    <xf numFmtId="166" fontId="11" fillId="0" borderId="1" xfId="0" applyNumberFormat="1" applyFont="1" applyBorder="1"/>
    <xf numFmtId="166" fontId="10" fillId="0" borderId="2" xfId="0" applyNumberFormat="1" applyFont="1" applyBorder="1"/>
    <xf numFmtId="166" fontId="10" fillId="0" borderId="1" xfId="0" applyNumberFormat="1" applyFont="1" applyBorder="1"/>
    <xf numFmtId="166" fontId="11" fillId="2" borderId="3" xfId="0" applyNumberFormat="1" applyFont="1" applyFill="1" applyBorder="1"/>
    <xf numFmtId="0" fontId="11" fillId="0" borderId="5" xfId="0" applyFont="1" applyBorder="1" applyAlignment="1">
      <alignment wrapText="1"/>
    </xf>
    <xf numFmtId="166" fontId="11" fillId="0" borderId="8" xfId="0" applyNumberFormat="1" applyFont="1" applyBorder="1"/>
    <xf numFmtId="166" fontId="11" fillId="0" borderId="9" xfId="0" applyNumberFormat="1" applyFont="1" applyBorder="1"/>
    <xf numFmtId="166" fontId="10" fillId="0" borderId="10" xfId="0" applyNumberFormat="1" applyFont="1" applyBorder="1"/>
    <xf numFmtId="166" fontId="11" fillId="3" borderId="7" xfId="0" applyNumberFormat="1" applyFont="1" applyFill="1" applyBorder="1"/>
    <xf numFmtId="0" fontId="14" fillId="2" borderId="5" xfId="0" applyFont="1" applyFill="1" applyBorder="1"/>
    <xf numFmtId="0" fontId="14" fillId="0" borderId="5" xfId="0" applyFont="1" applyBorder="1"/>
    <xf numFmtId="166" fontId="11" fillId="0" borderId="7" xfId="0" applyNumberFormat="1" applyFont="1" applyBorder="1" applyAlignment="1">
      <alignment vertical="top" wrapText="1"/>
    </xf>
    <xf numFmtId="0" fontId="11" fillId="0" borderId="11" xfId="0" applyFont="1" applyBorder="1"/>
    <xf numFmtId="166" fontId="11" fillId="0" borderId="12" xfId="0" applyNumberFormat="1" applyFont="1" applyBorder="1"/>
    <xf numFmtId="166" fontId="11" fillId="0" borderId="13" xfId="0" applyNumberFormat="1" applyFont="1" applyBorder="1"/>
    <xf numFmtId="166" fontId="11" fillId="0" borderId="14" xfId="0" applyNumberFormat="1" applyFont="1" applyBorder="1"/>
    <xf numFmtId="166" fontId="11" fillId="0" borderId="15" xfId="0" applyNumberFormat="1" applyFont="1" applyBorder="1"/>
    <xf numFmtId="166" fontId="11" fillId="0" borderId="16" xfId="0" applyNumberFormat="1" applyFont="1" applyBorder="1"/>
    <xf numFmtId="166" fontId="10" fillId="0" borderId="14" xfId="0" applyNumberFormat="1" applyFont="1" applyBorder="1"/>
    <xf numFmtId="166" fontId="10" fillId="0" borderId="15" xfId="0" applyNumberFormat="1" applyFont="1" applyBorder="1"/>
    <xf numFmtId="166" fontId="10" fillId="0" borderId="13" xfId="0" applyNumberFormat="1" applyFont="1" applyBorder="1"/>
    <xf numFmtId="166" fontId="10" fillId="0" borderId="16" xfId="0" applyNumberFormat="1" applyFont="1" applyBorder="1"/>
    <xf numFmtId="166" fontId="11" fillId="0" borderId="17" xfId="0" applyNumberFormat="1" applyFont="1" applyBorder="1"/>
    <xf numFmtId="0" fontId="11" fillId="0" borderId="5" xfId="0" applyFont="1" applyBorder="1" applyAlignment="1">
      <alignment horizontal="left"/>
    </xf>
    <xf numFmtId="0" fontId="11" fillId="2" borderId="5" xfId="0" applyFont="1" applyFill="1" applyBorder="1"/>
    <xf numFmtId="0" fontId="11" fillId="0" borderId="18" xfId="0" applyFont="1" applyBorder="1"/>
    <xf numFmtId="166" fontId="11" fillId="0" borderId="19" xfId="0" applyNumberFormat="1" applyFont="1" applyBorder="1"/>
    <xf numFmtId="166" fontId="11" fillId="0" borderId="20" xfId="0" applyNumberFormat="1" applyFont="1" applyBorder="1"/>
    <xf numFmtId="166" fontId="10" fillId="0" borderId="21" xfId="0" applyNumberFormat="1" applyFont="1" applyBorder="1"/>
    <xf numFmtId="166" fontId="11" fillId="0" borderId="21" xfId="0" applyNumberFormat="1" applyFont="1" applyBorder="1"/>
    <xf numFmtId="166" fontId="11" fillId="0" borderId="25" xfId="0" applyNumberFormat="1" applyFont="1" applyBorder="1"/>
    <xf numFmtId="166" fontId="11" fillId="3" borderId="26" xfId="0" applyNumberFormat="1" applyFont="1" applyFill="1" applyBorder="1"/>
    <xf numFmtId="166" fontId="11" fillId="0" borderId="27" xfId="0" applyNumberFormat="1" applyFont="1" applyBorder="1"/>
    <xf numFmtId="166" fontId="11" fillId="0" borderId="28" xfId="0" applyNumberFormat="1" applyFont="1" applyBorder="1"/>
    <xf numFmtId="166" fontId="11" fillId="0" borderId="29" xfId="0" applyNumberFormat="1" applyFont="1" applyBorder="1"/>
    <xf numFmtId="166" fontId="11" fillId="0" borderId="26" xfId="0" applyNumberFormat="1" applyFont="1" applyBorder="1"/>
    <xf numFmtId="166" fontId="11" fillId="3" borderId="29" xfId="0" applyNumberFormat="1" applyFont="1" applyFill="1" applyBorder="1"/>
    <xf numFmtId="0" fontId="11" fillId="0" borderId="0" xfId="0" applyFont="1" applyFill="1" applyBorder="1"/>
    <xf numFmtId="0" fontId="17" fillId="0" borderId="0" xfId="0" applyFont="1"/>
    <xf numFmtId="0" fontId="10" fillId="0" borderId="30" xfId="9" applyFont="1" applyBorder="1" applyAlignment="1">
      <alignment horizontal="center" vertical="center" wrapText="1"/>
    </xf>
    <xf numFmtId="0" fontId="13" fillId="0" borderId="30" xfId="9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0" fontId="18" fillId="0" borderId="23" xfId="0" applyFont="1" applyBorder="1" applyAlignment="1">
      <alignment wrapText="1"/>
    </xf>
    <xf numFmtId="166" fontId="11" fillId="0" borderId="31" xfId="0" applyNumberFormat="1" applyFont="1" applyBorder="1"/>
    <xf numFmtId="166" fontId="11" fillId="0" borderId="32" xfId="0" applyNumberFormat="1" applyFont="1" applyBorder="1"/>
    <xf numFmtId="166" fontId="11" fillId="0" borderId="24" xfId="0" applyNumberFormat="1" applyFont="1" applyBorder="1"/>
    <xf numFmtId="0" fontId="0" fillId="0" borderId="33" xfId="0" applyBorder="1" applyAlignment="1">
      <alignment vertical="top"/>
    </xf>
    <xf numFmtId="0" fontId="11" fillId="0" borderId="33" xfId="9" applyFont="1" applyBorder="1" applyAlignment="1">
      <alignment horizontal="left" vertical="center" wrapText="1"/>
    </xf>
    <xf numFmtId="166" fontId="11" fillId="0" borderId="34" xfId="0" applyNumberFormat="1" applyFont="1" applyBorder="1"/>
    <xf numFmtId="0" fontId="10" fillId="0" borderId="35" xfId="9" applyFont="1" applyBorder="1" applyAlignment="1">
      <alignment horizontal="center" vertical="center" wrapText="1"/>
    </xf>
    <xf numFmtId="166" fontId="11" fillId="0" borderId="36" xfId="9" applyNumberFormat="1" applyFont="1" applyBorder="1" applyAlignment="1">
      <alignment horizontal="right" vertical="center" wrapText="1"/>
    </xf>
    <xf numFmtId="166" fontId="11" fillId="0" borderId="37" xfId="9" applyNumberFormat="1" applyFont="1" applyBorder="1" applyAlignment="1">
      <alignment horizontal="right" vertical="center" wrapText="1"/>
    </xf>
    <xf numFmtId="166" fontId="11" fillId="0" borderId="38" xfId="9" applyNumberFormat="1" applyFont="1" applyBorder="1" applyAlignment="1">
      <alignment horizontal="right" vertical="center" wrapText="1"/>
    </xf>
    <xf numFmtId="166" fontId="11" fillId="0" borderId="37" xfId="0" applyNumberFormat="1" applyFont="1" applyBorder="1"/>
    <xf numFmtId="166" fontId="11" fillId="0" borderId="35" xfId="0" applyNumberFormat="1" applyFont="1" applyBorder="1"/>
    <xf numFmtId="166" fontId="11" fillId="0" borderId="36" xfId="0" applyNumberFormat="1" applyFont="1" applyBorder="1"/>
    <xf numFmtId="166" fontId="11" fillId="0" borderId="38" xfId="0" applyNumberFormat="1" applyFont="1" applyBorder="1"/>
    <xf numFmtId="166" fontId="11" fillId="0" borderId="39" xfId="0" applyNumberFormat="1" applyFont="1" applyBorder="1"/>
    <xf numFmtId="166" fontId="11" fillId="0" borderId="40" xfId="0" applyNumberFormat="1" applyFont="1" applyBorder="1"/>
    <xf numFmtId="166" fontId="11" fillId="0" borderId="41" xfId="0" applyNumberFormat="1" applyFont="1" applyBorder="1"/>
    <xf numFmtId="0" fontId="11" fillId="0" borderId="33" xfId="0" applyFont="1" applyBorder="1"/>
    <xf numFmtId="0" fontId="0" fillId="0" borderId="5" xfId="0" applyBorder="1" applyAlignment="1">
      <alignment vertical="top"/>
    </xf>
    <xf numFmtId="166" fontId="0" fillId="2" borderId="3" xfId="0" applyNumberFormat="1" applyFill="1" applyBorder="1"/>
    <xf numFmtId="166" fontId="0" fillId="0" borderId="1" xfId="0" applyNumberFormat="1" applyBorder="1"/>
    <xf numFmtId="166" fontId="0" fillId="0" borderId="3" xfId="0" applyNumberFormat="1" applyBorder="1"/>
    <xf numFmtId="166" fontId="0" fillId="0" borderId="2" xfId="0" applyNumberFormat="1" applyBorder="1"/>
    <xf numFmtId="166" fontId="0" fillId="0" borderId="7" xfId="0" applyNumberFormat="1" applyBorder="1"/>
    <xf numFmtId="166" fontId="11" fillId="0" borderId="10" xfId="0" applyNumberFormat="1" applyFont="1" applyBorder="1"/>
    <xf numFmtId="166" fontId="0" fillId="0" borderId="9" xfId="0" applyNumberFormat="1" applyBorder="1"/>
    <xf numFmtId="166" fontId="16" fillId="0" borderId="7" xfId="0" applyNumberFormat="1" applyFont="1" applyBorder="1"/>
    <xf numFmtId="166" fontId="0" fillId="0" borderId="6" xfId="0" applyNumberFormat="1" applyBorder="1"/>
    <xf numFmtId="166" fontId="0" fillId="0" borderId="10" xfId="0" applyNumberFormat="1" applyBorder="1"/>
    <xf numFmtId="0" fontId="19" fillId="0" borderId="5" xfId="0" applyFont="1" applyBorder="1" applyAlignment="1">
      <alignment wrapText="1"/>
    </xf>
    <xf numFmtId="166" fontId="0" fillId="0" borderId="8" xfId="0" applyNumberFormat="1" applyBorder="1"/>
    <xf numFmtId="0" fontId="14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6" fontId="0" fillId="0" borderId="24" xfId="0" applyNumberFormat="1" applyBorder="1"/>
    <xf numFmtId="166" fontId="11" fillId="0" borderId="42" xfId="0" applyNumberFormat="1" applyFont="1" applyBorder="1"/>
    <xf numFmtId="166" fontId="0" fillId="0" borderId="35" xfId="0" applyNumberFormat="1" applyBorder="1"/>
    <xf numFmtId="166" fontId="11" fillId="0" borderId="4" xfId="0" applyNumberFormat="1" applyFont="1" applyBorder="1"/>
    <xf numFmtId="166" fontId="11" fillId="0" borderId="43" xfId="0" applyNumberFormat="1" applyFont="1" applyBorder="1"/>
    <xf numFmtId="166" fontId="0" fillId="0" borderId="44" xfId="0" applyNumberFormat="1" applyBorder="1"/>
    <xf numFmtId="166" fontId="0" fillId="0" borderId="41" xfId="0" applyNumberFormat="1" applyBorder="1"/>
    <xf numFmtId="166" fontId="11" fillId="0" borderId="45" xfId="0" applyNumberFormat="1" applyFont="1" applyBorder="1"/>
    <xf numFmtId="166" fontId="0" fillId="0" borderId="46" xfId="0" applyNumberFormat="1" applyBorder="1"/>
    <xf numFmtId="166" fontId="0" fillId="0" borderId="39" xfId="0" applyNumberFormat="1" applyBorder="1"/>
    <xf numFmtId="166" fontId="0" fillId="0" borderId="37" xfId="0" applyNumberFormat="1" applyBorder="1"/>
    <xf numFmtId="166" fontId="0" fillId="0" borderId="47" xfId="0" applyNumberFormat="1" applyBorder="1"/>
    <xf numFmtId="0" fontId="19" fillId="0" borderId="5" xfId="0" applyFont="1" applyBorder="1"/>
    <xf numFmtId="0" fontId="0" fillId="0" borderId="11" xfId="0" applyBorder="1" applyAlignment="1">
      <alignment vertical="top"/>
    </xf>
    <xf numFmtId="166" fontId="0" fillId="0" borderId="20" xfId="0" applyNumberFormat="1" applyBorder="1"/>
    <xf numFmtId="166" fontId="0" fillId="0" borderId="19" xfId="0" applyNumberFormat="1" applyBorder="1"/>
    <xf numFmtId="166" fontId="0" fillId="0" borderId="21" xfId="0" applyNumberFormat="1" applyBorder="1"/>
    <xf numFmtId="166" fontId="0" fillId="0" borderId="48" xfId="0" applyNumberFormat="1" applyBorder="1"/>
    <xf numFmtId="166" fontId="10" fillId="0" borderId="19" xfId="0" applyNumberFormat="1" applyFont="1" applyBorder="1"/>
    <xf numFmtId="166" fontId="11" fillId="3" borderId="31" xfId="0" applyNumberFormat="1" applyFont="1" applyFill="1" applyBorder="1"/>
    <xf numFmtId="166" fontId="11" fillId="3" borderId="25" xfId="0" applyNumberFormat="1" applyFont="1" applyFill="1" applyBorder="1"/>
    <xf numFmtId="166" fontId="0" fillId="0" borderId="29" xfId="0" applyNumberFormat="1" applyBorder="1"/>
    <xf numFmtId="166" fontId="0" fillId="0" borderId="25" xfId="0" applyNumberFormat="1" applyBorder="1"/>
    <xf numFmtId="0" fontId="11" fillId="0" borderId="49" xfId="0" applyFont="1" applyBorder="1" applyAlignment="1">
      <alignment wrapText="1"/>
    </xf>
    <xf numFmtId="166" fontId="11" fillId="0" borderId="50" xfId="0" applyNumberFormat="1" applyFont="1" applyBorder="1"/>
    <xf numFmtId="166" fontId="0" fillId="0" borderId="40" xfId="0" applyNumberFormat="1" applyBorder="1"/>
    <xf numFmtId="166" fontId="11" fillId="3" borderId="3" xfId="0" applyNumberFormat="1" applyFont="1" applyFill="1" applyBorder="1"/>
    <xf numFmtId="166" fontId="10" fillId="3" borderId="7" xfId="0" applyNumberFormat="1" applyFont="1" applyFill="1" applyBorder="1"/>
    <xf numFmtId="166" fontId="10" fillId="3" borderId="3" xfId="0" applyNumberFormat="1" applyFont="1" applyFill="1" applyBorder="1"/>
    <xf numFmtId="0" fontId="14" fillId="0" borderId="11" xfId="0" applyFont="1" applyBorder="1"/>
    <xf numFmtId="0" fontId="14" fillId="2" borderId="40" xfId="0" applyFont="1" applyFill="1" applyBorder="1" applyAlignment="1"/>
    <xf numFmtId="0" fontId="14" fillId="2" borderId="40" xfId="0" applyFont="1" applyFill="1" applyBorder="1" applyAlignment="1">
      <alignment vertical="top" wrapText="1"/>
    </xf>
    <xf numFmtId="0" fontId="15" fillId="0" borderId="5" xfId="0" applyFont="1" applyBorder="1"/>
    <xf numFmtId="166" fontId="0" fillId="0" borderId="15" xfId="0" applyNumberFormat="1" applyBorder="1"/>
    <xf numFmtId="166" fontId="0" fillId="0" borderId="13" xfId="0" applyNumberFormat="1" applyBorder="1"/>
    <xf numFmtId="166" fontId="0" fillId="0" borderId="16" xfId="0" applyNumberFormat="1" applyBorder="1"/>
    <xf numFmtId="0" fontId="18" fillId="0" borderId="2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14" fillId="2" borderId="5" xfId="0" applyFont="1" applyFill="1" applyBorder="1" applyAlignment="1">
      <alignment vertical="top" wrapText="1"/>
    </xf>
    <xf numFmtId="166" fontId="10" fillId="0" borderId="7" xfId="0" applyNumberFormat="1" applyFont="1" applyBorder="1" applyAlignment="1">
      <alignment wrapText="1"/>
    </xf>
    <xf numFmtId="166" fontId="0" fillId="0" borderId="3" xfId="0" applyNumberFormat="1" applyBorder="1" applyAlignment="1">
      <alignment wrapText="1"/>
    </xf>
    <xf numFmtId="166" fontId="11" fillId="0" borderId="3" xfId="0" applyNumberFormat="1" applyFont="1" applyBorder="1" applyAlignment="1">
      <alignment wrapText="1"/>
    </xf>
    <xf numFmtId="166" fontId="11" fillId="0" borderId="1" xfId="0" applyNumberFormat="1" applyFont="1" applyBorder="1" applyAlignment="1">
      <alignment wrapText="1"/>
    </xf>
    <xf numFmtId="166" fontId="0" fillId="0" borderId="6" xfId="0" applyNumberFormat="1" applyBorder="1" applyAlignment="1">
      <alignment wrapText="1"/>
    </xf>
    <xf numFmtId="166" fontId="0" fillId="2" borderId="3" xfId="0" applyNumberFormat="1" applyFill="1" applyBorder="1" applyAlignment="1">
      <alignment wrapText="1"/>
    </xf>
    <xf numFmtId="166" fontId="0" fillId="0" borderId="3" xfId="0" applyNumberFormat="1" applyBorder="1" applyAlignment="1">
      <alignment vertical="top" wrapText="1"/>
    </xf>
    <xf numFmtId="166" fontId="0" fillId="0" borderId="2" xfId="0" applyNumberFormat="1" applyBorder="1" applyAlignment="1">
      <alignment vertical="top" wrapText="1"/>
    </xf>
    <xf numFmtId="166" fontId="0" fillId="0" borderId="1" xfId="0" applyNumberFormat="1" applyBorder="1" applyAlignment="1">
      <alignment vertical="top" wrapText="1"/>
    </xf>
    <xf numFmtId="166" fontId="0" fillId="0" borderId="7" xfId="0" applyNumberForma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166" fontId="10" fillId="0" borderId="8" xfId="0" applyNumberFormat="1" applyFont="1" applyBorder="1"/>
    <xf numFmtId="0" fontId="10" fillId="2" borderId="11" xfId="0" applyFont="1" applyFill="1" applyBorder="1"/>
    <xf numFmtId="166" fontId="0" fillId="0" borderId="12" xfId="0" applyNumberFormat="1" applyBorder="1"/>
    <xf numFmtId="166" fontId="0" fillId="0" borderId="14" xfId="0" applyNumberFormat="1" applyBorder="1"/>
    <xf numFmtId="0" fontId="0" fillId="0" borderId="40" xfId="0" applyBorder="1" applyAlignment="1">
      <alignment vertical="top"/>
    </xf>
    <xf numFmtId="0" fontId="11" fillId="0" borderId="51" xfId="0" applyFont="1" applyBorder="1"/>
    <xf numFmtId="166" fontId="11" fillId="0" borderId="44" xfId="0" applyNumberFormat="1" applyFont="1" applyBorder="1"/>
    <xf numFmtId="166" fontId="11" fillId="0" borderId="51" xfId="0" applyNumberFormat="1" applyFont="1" applyBorder="1"/>
    <xf numFmtId="166" fontId="0" fillId="0" borderId="4" xfId="0" applyNumberFormat="1" applyBorder="1"/>
    <xf numFmtId="166" fontId="0" fillId="0" borderId="43" xfId="0" applyNumberFormat="1" applyBorder="1"/>
    <xf numFmtId="0" fontId="0" fillId="0" borderId="8" xfId="0" applyBorder="1" applyAlignment="1">
      <alignment vertical="top"/>
    </xf>
    <xf numFmtId="0" fontId="14" fillId="0" borderId="8" xfId="0" applyFont="1" applyFill="1" applyBorder="1" applyAlignment="1">
      <alignment vertical="top" wrapText="1"/>
    </xf>
    <xf numFmtId="0" fontId="0" fillId="0" borderId="2" xfId="0" applyBorder="1" applyAlignment="1">
      <alignment vertical="top"/>
    </xf>
    <xf numFmtId="166" fontId="0" fillId="0" borderId="36" xfId="0" applyNumberFormat="1" applyBorder="1"/>
    <xf numFmtId="166" fontId="0" fillId="0" borderId="38" xfId="0" applyNumberFormat="1" applyBorder="1"/>
    <xf numFmtId="166" fontId="10" fillId="0" borderId="52" xfId="0" applyNumberFormat="1" applyFont="1" applyBorder="1"/>
    <xf numFmtId="166" fontId="0" fillId="0" borderId="52" xfId="0" applyNumberFormat="1" applyBorder="1"/>
    <xf numFmtId="166" fontId="0" fillId="0" borderId="53" xfId="0" applyNumberFormat="1" applyBorder="1"/>
    <xf numFmtId="166" fontId="0" fillId="0" borderId="54" xfId="0" applyNumberFormat="1" applyBorder="1"/>
    <xf numFmtId="0" fontId="11" fillId="0" borderId="23" xfId="0" applyFont="1" applyBorder="1"/>
    <xf numFmtId="166" fontId="11" fillId="0" borderId="7" xfId="0" applyNumberFormat="1" applyFont="1" applyFill="1" applyBorder="1"/>
    <xf numFmtId="0" fontId="8" fillId="0" borderId="0" xfId="0" applyFont="1"/>
    <xf numFmtId="16" fontId="8" fillId="0" borderId="0" xfId="0" applyNumberFormat="1" applyFont="1"/>
    <xf numFmtId="0" fontId="7" fillId="0" borderId="0" xfId="0" applyFont="1" applyAlignment="1">
      <alignment wrapText="1"/>
    </xf>
    <xf numFmtId="0" fontId="0" fillId="3" borderId="0" xfId="0" applyFill="1"/>
    <xf numFmtId="0" fontId="0" fillId="3" borderId="0" xfId="0" applyNumberFormat="1" applyFont="1" applyFill="1" applyBorder="1" applyAlignment="1" applyProtection="1"/>
    <xf numFmtId="0" fontId="9" fillId="3" borderId="0" xfId="0" applyNumberFormat="1" applyFont="1" applyFill="1" applyBorder="1" applyAlignment="1" applyProtection="1"/>
    <xf numFmtId="0" fontId="10" fillId="3" borderId="0" xfId="0" applyNumberFormat="1" applyFont="1" applyFill="1" applyBorder="1" applyAlignment="1" applyProtection="1"/>
    <xf numFmtId="0" fontId="11" fillId="3" borderId="0" xfId="0" applyNumberFormat="1" applyFont="1" applyFill="1" applyBorder="1" applyAlignment="1" applyProtection="1"/>
    <xf numFmtId="0" fontId="11" fillId="3" borderId="0" xfId="0" applyFont="1" applyFill="1"/>
    <xf numFmtId="0" fontId="11" fillId="3" borderId="68" xfId="0" applyNumberFormat="1" applyFont="1" applyFill="1" applyBorder="1" applyAlignment="1" applyProtection="1"/>
    <xf numFmtId="0" fontId="11" fillId="0" borderId="0" xfId="0" applyFont="1" applyAlignment="1">
      <alignment wrapText="1"/>
    </xf>
    <xf numFmtId="0" fontId="11" fillId="3" borderId="0" xfId="0" applyNumberFormat="1" applyFont="1" applyFill="1" applyBorder="1" applyAlignment="1" applyProtection="1">
      <alignment wrapText="1"/>
    </xf>
    <xf numFmtId="0" fontId="10" fillId="0" borderId="0" xfId="0" applyFont="1" applyAlignment="1"/>
    <xf numFmtId="166" fontId="0" fillId="0" borderId="0" xfId="0" applyNumberFormat="1" applyFill="1"/>
    <xf numFmtId="166" fontId="24" fillId="0" borderId="7" xfId="0" applyNumberFormat="1" applyFont="1" applyFill="1" applyBorder="1"/>
    <xf numFmtId="166" fontId="24" fillId="0" borderId="1" xfId="0" applyNumberFormat="1" applyFont="1" applyFill="1" applyBorder="1"/>
    <xf numFmtId="166" fontId="11" fillId="0" borderId="36" xfId="0" applyNumberFormat="1" applyFont="1" applyFill="1" applyBorder="1"/>
    <xf numFmtId="166" fontId="11" fillId="0" borderId="38" xfId="0" applyNumberFormat="1" applyFont="1" applyFill="1" applyBorder="1"/>
    <xf numFmtId="166" fontId="11" fillId="0" borderId="26" xfId="0" applyNumberFormat="1" applyFont="1" applyFill="1" applyBorder="1"/>
    <xf numFmtId="166" fontId="11" fillId="0" borderId="31" xfId="0" applyNumberFormat="1" applyFont="1" applyFill="1" applyBorder="1"/>
    <xf numFmtId="0" fontId="10" fillId="0" borderId="105" xfId="9" applyFont="1" applyBorder="1" applyAlignment="1">
      <alignment horizontal="center" vertical="center" wrapText="1"/>
    </xf>
    <xf numFmtId="0" fontId="10" fillId="0" borderId="106" xfId="9" applyFont="1" applyBorder="1" applyAlignment="1">
      <alignment horizontal="center" vertical="center" wrapText="1"/>
    </xf>
    <xf numFmtId="0" fontId="11" fillId="0" borderId="105" xfId="9" applyFont="1" applyBorder="1" applyAlignment="1">
      <alignment horizontal="center" vertical="center" wrapText="1"/>
    </xf>
    <xf numFmtId="0" fontId="11" fillId="0" borderId="106" xfId="9" applyFont="1" applyBorder="1" applyAlignment="1">
      <alignment horizontal="center" vertical="center" wrapText="1"/>
    </xf>
    <xf numFmtId="166" fontId="11" fillId="0" borderId="7" xfId="0" applyNumberFormat="1" applyFont="1" applyFill="1" applyBorder="1" applyAlignment="1"/>
    <xf numFmtId="166" fontId="11" fillId="0" borderId="15" xfId="0" applyNumberFormat="1" applyFont="1" applyFill="1" applyBorder="1"/>
    <xf numFmtId="166" fontId="11" fillId="0" borderId="16" xfId="0" applyNumberFormat="1" applyFont="1" applyFill="1" applyBorder="1"/>
    <xf numFmtId="0" fontId="0" fillId="0" borderId="0" xfId="0"/>
    <xf numFmtId="0" fontId="0" fillId="0" borderId="0" xfId="0" applyBorder="1"/>
    <xf numFmtId="0" fontId="7" fillId="0" borderId="0" xfId="0" applyFont="1" applyAlignment="1"/>
    <xf numFmtId="0" fontId="0" fillId="0" borderId="0" xfId="0" applyAlignment="1"/>
    <xf numFmtId="0" fontId="11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8" fillId="0" borderId="23" xfId="0" applyFont="1" applyBorder="1" applyAlignment="1">
      <alignment vertical="top" wrapText="1"/>
    </xf>
    <xf numFmtId="0" fontId="8" fillId="0" borderId="24" xfId="0" applyFont="1" applyBorder="1" applyAlignment="1">
      <alignment vertical="top" wrapText="1"/>
    </xf>
    <xf numFmtId="0" fontId="6" fillId="0" borderId="27" xfId="0" applyFont="1" applyBorder="1" applyAlignment="1">
      <alignment vertical="top" wrapText="1"/>
    </xf>
    <xf numFmtId="0" fontId="8" fillId="0" borderId="23" xfId="0" applyFont="1" applyFill="1" applyBorder="1" applyAlignment="1">
      <alignment vertical="top" wrapText="1"/>
    </xf>
    <xf numFmtId="0" fontId="8" fillId="0" borderId="56" xfId="0" applyFont="1" applyBorder="1" applyAlignment="1">
      <alignment horizontal="center" vertical="top" wrapText="1"/>
    </xf>
    <xf numFmtId="0" fontId="8" fillId="0" borderId="112" xfId="0" applyFont="1" applyBorder="1" applyAlignment="1">
      <alignment horizontal="center" vertical="top" wrapText="1"/>
    </xf>
    <xf numFmtId="0" fontId="8" fillId="0" borderId="113" xfId="0" applyFont="1" applyBorder="1" applyAlignment="1">
      <alignment horizontal="center" vertical="top" wrapText="1"/>
    </xf>
    <xf numFmtId="0" fontId="8" fillId="0" borderId="56" xfId="0" applyFont="1" applyFill="1" applyBorder="1" applyAlignment="1">
      <alignment horizontal="center" vertical="top" wrapText="1"/>
    </xf>
    <xf numFmtId="165" fontId="6" fillId="0" borderId="56" xfId="0" applyNumberFormat="1" applyFont="1" applyFill="1" applyBorder="1" applyAlignment="1">
      <alignment horizontal="center" vertical="top" wrapText="1"/>
    </xf>
    <xf numFmtId="0" fontId="6" fillId="0" borderId="56" xfId="0" applyFont="1" applyFill="1" applyBorder="1" applyAlignment="1">
      <alignment vertical="top" wrapText="1"/>
    </xf>
    <xf numFmtId="0" fontId="6" fillId="0" borderId="112" xfId="0" applyFont="1" applyFill="1" applyBorder="1" applyAlignment="1">
      <alignment vertical="top" wrapText="1"/>
    </xf>
    <xf numFmtId="0" fontId="6" fillId="0" borderId="113" xfId="0" applyFont="1" applyFill="1" applyBorder="1" applyAlignment="1">
      <alignment vertical="top" wrapText="1"/>
    </xf>
    <xf numFmtId="0" fontId="27" fillId="0" borderId="113" xfId="0" applyFont="1" applyFill="1" applyBorder="1" applyAlignment="1">
      <alignment vertical="top" wrapText="1"/>
    </xf>
    <xf numFmtId="0" fontId="6" fillId="0" borderId="23" xfId="0" applyFont="1" applyFill="1" applyBorder="1" applyAlignment="1">
      <alignment vertical="top" wrapText="1"/>
    </xf>
    <xf numFmtId="0" fontId="6" fillId="0" borderId="23" xfId="0" applyFont="1" applyFill="1" applyBorder="1" applyAlignment="1">
      <alignment horizontal="center" vertical="top" wrapText="1"/>
    </xf>
    <xf numFmtId="0" fontId="6" fillId="0" borderId="23" xfId="0" applyFont="1" applyFill="1" applyBorder="1" applyAlignment="1">
      <alignment wrapText="1"/>
    </xf>
    <xf numFmtId="0" fontId="6" fillId="0" borderId="56" xfId="0" applyFont="1" applyFill="1" applyBorder="1" applyAlignment="1">
      <alignment horizontal="center" vertical="top" wrapText="1"/>
    </xf>
    <xf numFmtId="0" fontId="6" fillId="0" borderId="23" xfId="0" applyFont="1" applyFill="1" applyBorder="1"/>
    <xf numFmtId="0" fontId="6" fillId="0" borderId="13" xfId="0" applyFont="1" applyFill="1" applyBorder="1"/>
    <xf numFmtId="0" fontId="27" fillId="0" borderId="112" xfId="0" applyFont="1" applyFill="1" applyBorder="1" applyAlignment="1">
      <alignment vertical="top" wrapText="1"/>
    </xf>
    <xf numFmtId="165" fontId="27" fillId="0" borderId="56" xfId="0" applyNumberFormat="1" applyFont="1" applyFill="1" applyBorder="1" applyAlignment="1">
      <alignment horizontal="center" vertical="top" wrapText="1"/>
    </xf>
    <xf numFmtId="0" fontId="27" fillId="0" borderId="56" xfId="0" applyFont="1" applyFill="1" applyBorder="1" applyAlignment="1">
      <alignment vertical="top" wrapText="1"/>
    </xf>
    <xf numFmtId="2" fontId="6" fillId="0" borderId="56" xfId="0" applyNumberFormat="1" applyFont="1" applyFill="1" applyBorder="1" applyAlignment="1">
      <alignment horizontal="center" vertical="top" wrapText="1"/>
    </xf>
    <xf numFmtId="168" fontId="6" fillId="0" borderId="55" xfId="0" applyNumberFormat="1" applyFont="1" applyFill="1" applyBorder="1" applyAlignment="1">
      <alignment horizontal="center" vertical="top" wrapText="1"/>
    </xf>
    <xf numFmtId="168" fontId="0" fillId="0" borderId="0" xfId="0" applyNumberFormat="1"/>
    <xf numFmtId="0" fontId="28" fillId="0" borderId="23" xfId="0" applyFont="1" applyBorder="1" applyAlignment="1">
      <alignment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/>
    </xf>
    <xf numFmtId="0" fontId="6" fillId="0" borderId="0" xfId="0" applyFont="1" applyAlignment="1"/>
    <xf numFmtId="16" fontId="6" fillId="0" borderId="0" xfId="0" applyNumberFormat="1" applyFont="1"/>
    <xf numFmtId="0" fontId="11" fillId="0" borderId="3" xfId="4" applyFont="1" applyFill="1" applyBorder="1" applyAlignment="1">
      <alignment wrapText="1"/>
    </xf>
    <xf numFmtId="0" fontId="11" fillId="0" borderId="3" xfId="4" applyFont="1" applyFill="1" applyBorder="1" applyAlignment="1">
      <alignment horizontal="center" wrapText="1"/>
    </xf>
    <xf numFmtId="0" fontId="11" fillId="0" borderId="3" xfId="4" applyFont="1" applyFill="1" applyBorder="1" applyAlignment="1">
      <alignment horizontal="left"/>
    </xf>
    <xf numFmtId="166" fontId="11" fillId="0" borderId="3" xfId="4" applyNumberFormat="1" applyFont="1" applyFill="1" applyBorder="1"/>
    <xf numFmtId="0" fontId="11" fillId="0" borderId="3" xfId="4" applyFont="1" applyFill="1" applyBorder="1"/>
    <xf numFmtId="0" fontId="11" fillId="0" borderId="3" xfId="4" applyFont="1" applyFill="1" applyBorder="1" applyAlignment="1">
      <alignment horizontal="center"/>
    </xf>
    <xf numFmtId="0" fontId="11" fillId="0" borderId="3" xfId="4" applyFont="1" applyFill="1" applyBorder="1" applyAlignment="1">
      <alignment horizontal="left" wrapText="1"/>
    </xf>
    <xf numFmtId="0" fontId="10" fillId="0" borderId="3" xfId="4" applyFont="1" applyFill="1" applyBorder="1" applyAlignment="1">
      <alignment horizontal="left"/>
    </xf>
    <xf numFmtId="166" fontId="10" fillId="0" borderId="3" xfId="4" applyNumberFormat="1" applyFont="1" applyFill="1" applyBorder="1"/>
    <xf numFmtId="0" fontId="10" fillId="0" borderId="3" xfId="4" applyFont="1" applyFill="1" applyBorder="1" applyAlignment="1"/>
    <xf numFmtId="0" fontId="11" fillId="0" borderId="3" xfId="4" applyFont="1" applyFill="1" applyBorder="1" applyAlignment="1">
      <alignment horizontal="left" vertical="top" wrapText="1"/>
    </xf>
    <xf numFmtId="0" fontId="11" fillId="0" borderId="13" xfId="4" applyFont="1" applyFill="1" applyBorder="1"/>
    <xf numFmtId="0" fontId="11" fillId="0" borderId="13" xfId="4" applyFont="1" applyFill="1" applyBorder="1" applyAlignment="1">
      <alignment horizontal="center"/>
    </xf>
    <xf numFmtId="0" fontId="11" fillId="0" borderId="13" xfId="4" applyFont="1" applyFill="1" applyBorder="1" applyAlignment="1">
      <alignment horizontal="left" vertical="top" wrapText="1"/>
    </xf>
    <xf numFmtId="166" fontId="11" fillId="0" borderId="13" xfId="4" applyNumberFormat="1" applyFont="1" applyFill="1" applyBorder="1"/>
    <xf numFmtId="166" fontId="11" fillId="0" borderId="37" xfId="4" applyNumberFormat="1" applyFont="1" applyFill="1" applyBorder="1"/>
    <xf numFmtId="0" fontId="7" fillId="0" borderId="0" xfId="0" applyFont="1" applyBorder="1"/>
    <xf numFmtId="0" fontId="0" fillId="0" borderId="0" xfId="0"/>
    <xf numFmtId="0" fontId="6" fillId="0" borderId="76" xfId="0" applyFont="1" applyFill="1" applyBorder="1" applyAlignment="1">
      <alignment vertical="center"/>
    </xf>
    <xf numFmtId="168" fontId="0" fillId="0" borderId="0" xfId="0" applyNumberFormat="1" applyFill="1"/>
    <xf numFmtId="0" fontId="11" fillId="3" borderId="116" xfId="0" applyNumberFormat="1" applyFont="1" applyFill="1" applyBorder="1" applyAlignment="1" applyProtection="1">
      <alignment horizontal="center" vertical="center" wrapText="1"/>
    </xf>
    <xf numFmtId="0" fontId="15" fillId="3" borderId="117" xfId="0" applyNumberFormat="1" applyFont="1" applyFill="1" applyBorder="1" applyAlignment="1" applyProtection="1">
      <alignment horizontal="center" vertical="center" wrapText="1"/>
    </xf>
    <xf numFmtId="0" fontId="10" fillId="3" borderId="116" xfId="0" applyNumberFormat="1" applyFont="1" applyFill="1" applyBorder="1" applyAlignment="1" applyProtection="1">
      <alignment horizontal="center" vertical="center" wrapText="1"/>
    </xf>
    <xf numFmtId="0" fontId="13" fillId="3" borderId="117" xfId="0" applyNumberFormat="1" applyFont="1" applyFill="1" applyBorder="1" applyAlignment="1" applyProtection="1">
      <alignment horizontal="center" vertical="center" wrapText="1"/>
    </xf>
    <xf numFmtId="0" fontId="10" fillId="3" borderId="118" xfId="0" applyNumberFormat="1" applyFont="1" applyFill="1" applyBorder="1" applyAlignment="1" applyProtection="1">
      <alignment horizontal="center" vertical="center" wrapText="1"/>
    </xf>
    <xf numFmtId="166" fontId="11" fillId="0" borderId="1" xfId="4" applyNumberFormat="1" applyFont="1" applyFill="1" applyBorder="1"/>
    <xf numFmtId="166" fontId="10" fillId="0" borderId="1" xfId="4" applyNumberFormat="1" applyFont="1" applyFill="1" applyBorder="1"/>
    <xf numFmtId="0" fontId="11" fillId="0" borderId="37" xfId="4" applyFont="1" applyFill="1" applyBorder="1" applyAlignment="1">
      <alignment wrapText="1"/>
    </xf>
    <xf numFmtId="0" fontId="11" fillId="0" borderId="37" xfId="4" applyFont="1" applyFill="1" applyBorder="1" applyAlignment="1">
      <alignment horizontal="center" wrapText="1"/>
    </xf>
    <xf numFmtId="0" fontId="11" fillId="0" borderId="37" xfId="4" applyFont="1" applyFill="1" applyBorder="1" applyAlignment="1">
      <alignment horizontal="left"/>
    </xf>
    <xf numFmtId="0" fontId="0" fillId="0" borderId="0" xfId="0"/>
    <xf numFmtId="0" fontId="0" fillId="0" borderId="0" xfId="0" applyFont="1" applyAlignment="1"/>
    <xf numFmtId="0" fontId="0" fillId="0" borderId="0" xfId="0"/>
    <xf numFmtId="166" fontId="0" fillId="0" borderId="0" xfId="0" applyNumberFormat="1"/>
    <xf numFmtId="0" fontId="0" fillId="0" borderId="0" xfId="0"/>
    <xf numFmtId="0" fontId="0" fillId="0" borderId="0" xfId="0"/>
    <xf numFmtId="0" fontId="6" fillId="0" borderId="51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168" fontId="6" fillId="0" borderId="51" xfId="0" applyNumberFormat="1" applyFont="1" applyFill="1" applyBorder="1" applyAlignment="1">
      <alignment horizontal="center"/>
    </xf>
    <xf numFmtId="168" fontId="6" fillId="0" borderId="5" xfId="0" applyNumberFormat="1" applyFont="1" applyFill="1" applyBorder="1" applyAlignment="1">
      <alignment horizontal="center"/>
    </xf>
    <xf numFmtId="0" fontId="6" fillId="0" borderId="49" xfId="0" applyFont="1" applyFill="1" applyBorder="1"/>
    <xf numFmtId="168" fontId="6" fillId="0" borderId="49" xfId="0" applyNumberFormat="1" applyFont="1" applyFill="1" applyBorder="1" applyAlignment="1">
      <alignment horizontal="center"/>
    </xf>
    <xf numFmtId="0" fontId="0" fillId="0" borderId="0" xfId="0"/>
    <xf numFmtId="0" fontId="10" fillId="0" borderId="0" xfId="0" applyFont="1" applyFill="1"/>
    <xf numFmtId="168" fontId="10" fillId="0" borderId="0" xfId="0" applyNumberFormat="1" applyFont="1"/>
    <xf numFmtId="0" fontId="0" fillId="0" borderId="0" xfId="0"/>
    <xf numFmtId="0" fontId="0" fillId="0" borderId="0" xfId="0"/>
    <xf numFmtId="0" fontId="10" fillId="0" borderId="0" xfId="0" applyFont="1" applyFill="1" applyBorder="1" applyAlignment="1">
      <alignment vertical="top"/>
    </xf>
    <xf numFmtId="0" fontId="6" fillId="0" borderId="17" xfId="0" applyFont="1" applyFill="1" applyBorder="1" applyAlignment="1">
      <alignment vertical="top" wrapText="1"/>
    </xf>
    <xf numFmtId="168" fontId="6" fillId="0" borderId="101" xfId="0" applyNumberFormat="1" applyFont="1" applyFill="1" applyBorder="1" applyAlignment="1">
      <alignment horizontal="center"/>
    </xf>
    <xf numFmtId="14" fontId="6" fillId="0" borderId="112" xfId="0" applyNumberFormat="1" applyFont="1" applyFill="1" applyBorder="1" applyAlignment="1">
      <alignment vertical="top" wrapText="1"/>
    </xf>
    <xf numFmtId="0" fontId="10" fillId="0" borderId="83" xfId="0" applyFont="1" applyFill="1" applyBorder="1"/>
    <xf numFmtId="0" fontId="10" fillId="0" borderId="17" xfId="0" applyFont="1" applyFill="1" applyBorder="1"/>
    <xf numFmtId="166" fontId="11" fillId="0" borderId="36" xfId="0" applyNumberFormat="1" applyFont="1" applyFill="1" applyBorder="1" applyAlignme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4" fillId="0" borderId="0" xfId="0" applyFont="1"/>
    <xf numFmtId="0" fontId="34" fillId="0" borderId="0" xfId="0" applyFont="1" applyBorder="1"/>
    <xf numFmtId="0" fontId="34" fillId="0" borderId="0" xfId="0" applyFont="1" applyAlignment="1"/>
    <xf numFmtId="0" fontId="6" fillId="4" borderId="56" xfId="0" applyFont="1" applyFill="1" applyBorder="1" applyAlignment="1">
      <alignment vertical="top" wrapText="1"/>
    </xf>
    <xf numFmtId="0" fontId="6" fillId="4" borderId="23" xfId="0" applyFont="1" applyFill="1" applyBorder="1" applyAlignment="1">
      <alignment vertical="top" wrapText="1"/>
    </xf>
    <xf numFmtId="0" fontId="6" fillId="4" borderId="56" xfId="0" applyFont="1" applyFill="1" applyBorder="1" applyAlignment="1">
      <alignment vertical="center"/>
    </xf>
    <xf numFmtId="0" fontId="0" fillId="4" borderId="72" xfId="0" applyNumberFormat="1" applyFont="1" applyFill="1" applyBorder="1" applyAlignment="1" applyProtection="1">
      <alignment vertical="top"/>
    </xf>
    <xf numFmtId="0" fontId="11" fillId="4" borderId="29" xfId="0" applyNumberFormat="1" applyFont="1" applyFill="1" applyBorder="1" applyAlignment="1" applyProtection="1"/>
    <xf numFmtId="166" fontId="11" fillId="4" borderId="29" xfId="0" applyNumberFormat="1" applyFont="1" applyFill="1" applyBorder="1" applyAlignment="1" applyProtection="1"/>
    <xf numFmtId="166" fontId="11" fillId="4" borderId="26" xfId="0" applyNumberFormat="1" applyFont="1" applyFill="1" applyBorder="1" applyAlignment="1" applyProtection="1"/>
    <xf numFmtId="0" fontId="0" fillId="0" borderId="0" xfId="0"/>
    <xf numFmtId="0" fontId="6" fillId="0" borderId="42" xfId="0" applyFont="1" applyFill="1" applyBorder="1" applyAlignment="1">
      <alignment vertical="top" wrapText="1"/>
    </xf>
    <xf numFmtId="0" fontId="0" fillId="0" borderId="0" xfId="0"/>
    <xf numFmtId="0" fontId="6" fillId="4" borderId="113" xfId="0" applyFont="1" applyFill="1" applyBorder="1" applyAlignment="1">
      <alignment vertical="top" wrapText="1"/>
    </xf>
    <xf numFmtId="0" fontId="6" fillId="4" borderId="23" xfId="0" applyFont="1" applyFill="1" applyBorder="1" applyAlignment="1">
      <alignment wrapText="1"/>
    </xf>
    <xf numFmtId="0" fontId="6" fillId="4" borderId="23" xfId="0" applyFont="1" applyFill="1" applyBorder="1" applyAlignment="1">
      <alignment horizontal="center" vertical="top" wrapText="1"/>
    </xf>
    <xf numFmtId="0" fontId="6" fillId="4" borderId="112" xfId="0" applyFont="1" applyFill="1" applyBorder="1" applyAlignment="1">
      <alignment vertical="top" wrapText="1"/>
    </xf>
    <xf numFmtId="166" fontId="6" fillId="4" borderId="23" xfId="0" applyNumberFormat="1" applyFont="1" applyFill="1" applyBorder="1" applyAlignment="1">
      <alignment horizontal="center"/>
    </xf>
    <xf numFmtId="0" fontId="6" fillId="0" borderId="56" xfId="0" applyFont="1" applyFill="1" applyBorder="1" applyAlignment="1">
      <alignment vertical="center"/>
    </xf>
    <xf numFmtId="0" fontId="7" fillId="0" borderId="112" xfId="0" applyFont="1" applyFill="1" applyBorder="1" applyAlignment="1">
      <alignment vertical="center" wrapText="1"/>
    </xf>
    <xf numFmtId="0" fontId="7" fillId="0" borderId="112" xfId="0" applyFont="1" applyFill="1" applyBorder="1" applyAlignment="1">
      <alignment horizontal="right" vertical="center" wrapText="1"/>
    </xf>
    <xf numFmtId="0" fontId="6" fillId="0" borderId="112" xfId="0" applyFont="1" applyFill="1" applyBorder="1" applyAlignment="1">
      <alignment vertical="center" wrapText="1"/>
    </xf>
    <xf numFmtId="0" fontId="6" fillId="0" borderId="112" xfId="0" applyFont="1" applyFill="1" applyBorder="1" applyAlignment="1">
      <alignment horizontal="right" vertical="center"/>
    </xf>
    <xf numFmtId="0" fontId="7" fillId="0" borderId="112" xfId="0" applyFont="1" applyFill="1" applyBorder="1" applyAlignment="1">
      <alignment horizontal="right" vertical="center"/>
    </xf>
    <xf numFmtId="0" fontId="30" fillId="0" borderId="112" xfId="0" applyFont="1" applyFill="1" applyBorder="1" applyAlignment="1">
      <alignment vertical="center" wrapText="1"/>
    </xf>
    <xf numFmtId="166" fontId="7" fillId="0" borderId="112" xfId="0" applyNumberFormat="1" applyFont="1" applyFill="1" applyBorder="1" applyAlignment="1">
      <alignment horizontal="right"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168" fontId="7" fillId="0" borderId="112" xfId="0" applyNumberFormat="1" applyFont="1" applyFill="1" applyBorder="1" applyAlignment="1">
      <alignment horizontal="right" vertical="center"/>
    </xf>
    <xf numFmtId="0" fontId="6" fillId="0" borderId="56" xfId="0" applyFont="1" applyFill="1" applyBorder="1" applyAlignment="1">
      <alignment horizontal="right" vertical="top" wrapText="1"/>
    </xf>
    <xf numFmtId="0" fontId="6" fillId="0" borderId="112" xfId="0" applyFont="1" applyFill="1" applyBorder="1" applyAlignment="1">
      <alignment wrapText="1"/>
    </xf>
    <xf numFmtId="0" fontId="6" fillId="0" borderId="112" xfId="0" applyFont="1" applyFill="1" applyBorder="1" applyAlignment="1">
      <alignment horizontal="right" vertical="top" wrapText="1"/>
    </xf>
    <xf numFmtId="0" fontId="6" fillId="0" borderId="31" xfId="0" applyFont="1" applyFill="1" applyBorder="1"/>
    <xf numFmtId="0" fontId="7" fillId="0" borderId="28" xfId="0" applyFont="1" applyFill="1" applyBorder="1"/>
    <xf numFmtId="168" fontId="7" fillId="0" borderId="23" xfId="0" applyNumberFormat="1" applyFont="1" applyFill="1" applyBorder="1" applyAlignment="1">
      <alignment horizontal="right"/>
    </xf>
    <xf numFmtId="0" fontId="6" fillId="4" borderId="112" xfId="0" applyFont="1" applyFill="1" applyBorder="1" applyAlignment="1">
      <alignment vertical="center" wrapText="1"/>
    </xf>
    <xf numFmtId="165" fontId="6" fillId="4" borderId="112" xfId="0" applyNumberFormat="1" applyFont="1" applyFill="1" applyBorder="1" applyAlignment="1">
      <alignment horizontal="right" vertical="center"/>
    </xf>
    <xf numFmtId="0" fontId="6" fillId="4" borderId="112" xfId="0" applyFont="1" applyFill="1" applyBorder="1" applyAlignment="1">
      <alignment horizontal="right" vertical="center"/>
    </xf>
    <xf numFmtId="0" fontId="10" fillId="0" borderId="36" xfId="4" applyFont="1" applyFill="1" applyBorder="1"/>
    <xf numFmtId="0" fontId="11" fillId="0" borderId="38" xfId="4" applyFont="1" applyFill="1" applyBorder="1"/>
    <xf numFmtId="0" fontId="10" fillId="0" borderId="7" xfId="4" applyFont="1" applyFill="1" applyBorder="1"/>
    <xf numFmtId="0" fontId="31" fillId="0" borderId="3" xfId="0" applyFont="1" applyFill="1" applyBorder="1" applyAlignment="1">
      <alignment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10" fillId="0" borderId="3" xfId="4" applyFont="1" applyFill="1" applyBorder="1"/>
    <xf numFmtId="0" fontId="10" fillId="0" borderId="3" xfId="4" applyFont="1" applyFill="1" applyBorder="1" applyAlignment="1">
      <alignment horizontal="center"/>
    </xf>
    <xf numFmtId="0" fontId="10" fillId="0" borderId="3" xfId="4" applyFont="1" applyFill="1" applyBorder="1" applyAlignment="1">
      <alignment horizontal="left" vertical="top" wrapText="1"/>
    </xf>
    <xf numFmtId="0" fontId="11" fillId="0" borderId="1" xfId="4" applyFont="1" applyFill="1" applyBorder="1"/>
    <xf numFmtId="0" fontId="10" fillId="0" borderId="1" xfId="4" applyFont="1" applyFill="1" applyBorder="1"/>
    <xf numFmtId="166" fontId="32" fillId="0" borderId="3" xfId="4" applyNumberFormat="1" applyFont="1" applyFill="1" applyBorder="1"/>
    <xf numFmtId="0" fontId="10" fillId="0" borderId="15" xfId="4" applyFont="1" applyFill="1" applyBorder="1"/>
    <xf numFmtId="166" fontId="11" fillId="0" borderId="16" xfId="4" applyNumberFormat="1" applyFont="1" applyFill="1" applyBorder="1"/>
    <xf numFmtId="0" fontId="10" fillId="0" borderId="23" xfId="4" applyFont="1" applyFill="1" applyBorder="1"/>
    <xf numFmtId="0" fontId="11" fillId="0" borderId="32" xfId="4" applyFont="1" applyFill="1" applyBorder="1" applyAlignment="1">
      <alignment wrapText="1"/>
    </xf>
    <xf numFmtId="0" fontId="11" fillId="0" borderId="25" xfId="4" applyFont="1" applyFill="1" applyBorder="1" applyAlignment="1">
      <alignment horizontal="center"/>
    </xf>
    <xf numFmtId="0" fontId="11" fillId="0" borderId="25" xfId="4" applyFont="1" applyFill="1" applyBorder="1" applyAlignment="1">
      <alignment horizontal="left" vertical="top" wrapText="1"/>
    </xf>
    <xf numFmtId="166" fontId="11" fillId="0" borderId="25" xfId="4" applyNumberFormat="1" applyFont="1" applyFill="1" applyBorder="1"/>
    <xf numFmtId="0" fontId="10" fillId="0" borderId="3" xfId="4" applyFont="1" applyFill="1" applyBorder="1" applyAlignment="1">
      <alignment wrapText="1"/>
    </xf>
    <xf numFmtId="0" fontId="10" fillId="0" borderId="6" xfId="4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wrapText="1"/>
    </xf>
    <xf numFmtId="0" fontId="10" fillId="0" borderId="3" xfId="0" applyFont="1" applyFill="1" applyBorder="1" applyAlignment="1">
      <alignment horizontal="center" vertical="center" wrapText="1"/>
    </xf>
    <xf numFmtId="0" fontId="31" fillId="0" borderId="13" xfId="0" applyFont="1" applyFill="1" applyBorder="1" applyAlignment="1">
      <alignment vertical="center" wrapText="1"/>
    </xf>
    <xf numFmtId="0" fontId="31" fillId="0" borderId="13" xfId="0" applyFont="1" applyFill="1" applyBorder="1" applyAlignment="1">
      <alignment horizontal="center" vertical="center" wrapText="1"/>
    </xf>
    <xf numFmtId="0" fontId="10" fillId="0" borderId="31" xfId="4" applyFont="1" applyFill="1" applyBorder="1"/>
    <xf numFmtId="0" fontId="18" fillId="0" borderId="25" xfId="4" applyFont="1" applyFill="1" applyBorder="1"/>
    <xf numFmtId="0" fontId="18" fillId="0" borderId="25" xfId="4" applyFont="1" applyFill="1" applyBorder="1" applyAlignment="1">
      <alignment horizontal="center"/>
    </xf>
    <xf numFmtId="166" fontId="18" fillId="0" borderId="26" xfId="4" applyNumberFormat="1" applyFont="1" applyFill="1" applyBorder="1"/>
    <xf numFmtId="0" fontId="10" fillId="4" borderId="36" xfId="4" applyFont="1" applyFill="1" applyBorder="1"/>
    <xf numFmtId="0" fontId="11" fillId="4" borderId="37" xfId="4" applyFont="1" applyFill="1" applyBorder="1"/>
    <xf numFmtId="0" fontId="11" fillId="4" borderId="37" xfId="4" applyFont="1" applyFill="1" applyBorder="1" applyAlignment="1">
      <alignment horizontal="center"/>
    </xf>
    <xf numFmtId="0" fontId="11" fillId="4" borderId="37" xfId="4" applyFont="1" applyFill="1" applyBorder="1" applyAlignment="1">
      <alignment horizontal="left" vertical="top" wrapText="1"/>
    </xf>
    <xf numFmtId="166" fontId="11" fillId="4" borderId="37" xfId="4" applyNumberFormat="1" applyFont="1" applyFill="1" applyBorder="1"/>
    <xf numFmtId="0" fontId="10" fillId="4" borderId="7" xfId="4" applyFont="1" applyFill="1" applyBorder="1"/>
    <xf numFmtId="0" fontId="31" fillId="4" borderId="3" xfId="0" applyFont="1" applyFill="1" applyBorder="1" applyAlignment="1">
      <alignment vertical="center" wrapText="1"/>
    </xf>
    <xf numFmtId="0" fontId="31" fillId="4" borderId="3" xfId="0" applyFont="1" applyFill="1" applyBorder="1" applyAlignment="1">
      <alignment horizontal="center" vertical="center" wrapText="1"/>
    </xf>
    <xf numFmtId="0" fontId="11" fillId="4" borderId="3" xfId="4" applyFont="1" applyFill="1" applyBorder="1" applyAlignment="1">
      <alignment horizontal="left" vertical="top" wrapText="1"/>
    </xf>
    <xf numFmtId="166" fontId="11" fillId="4" borderId="3" xfId="4" applyNumberFormat="1" applyFont="1" applyFill="1" applyBorder="1"/>
    <xf numFmtId="166" fontId="11" fillId="4" borderId="1" xfId="4" applyNumberFormat="1" applyFont="1" applyFill="1" applyBorder="1"/>
    <xf numFmtId="0" fontId="6" fillId="4" borderId="56" xfId="0" applyFont="1" applyFill="1" applyBorder="1" applyAlignment="1">
      <alignment horizontal="center" vertical="top" wrapText="1"/>
    </xf>
    <xf numFmtId="0" fontId="6" fillId="4" borderId="0" xfId="0" applyFont="1" applyFill="1" applyAlignment="1">
      <alignment wrapText="1"/>
    </xf>
    <xf numFmtId="0" fontId="10" fillId="0" borderId="77" xfId="4" applyFont="1" applyFill="1" applyBorder="1"/>
    <xf numFmtId="0" fontId="31" fillId="0" borderId="78" xfId="0" applyFont="1" applyFill="1" applyBorder="1" applyAlignment="1">
      <alignment vertical="center" wrapText="1"/>
    </xf>
    <xf numFmtId="0" fontId="31" fillId="0" borderId="78" xfId="0" applyFont="1" applyFill="1" applyBorder="1" applyAlignment="1">
      <alignment horizontal="center" vertical="center" wrapText="1"/>
    </xf>
    <xf numFmtId="0" fontId="11" fillId="0" borderId="78" xfId="4" applyFont="1" applyFill="1" applyBorder="1" applyAlignment="1">
      <alignment horizontal="left" vertical="top" wrapText="1"/>
    </xf>
    <xf numFmtId="166" fontId="11" fillId="0" borderId="78" xfId="4" applyNumberFormat="1" applyFont="1" applyFill="1" applyBorder="1"/>
    <xf numFmtId="0" fontId="11" fillId="4" borderId="3" xfId="0" applyFont="1" applyFill="1" applyBorder="1" applyAlignment="1">
      <alignment wrapText="1"/>
    </xf>
    <xf numFmtId="0" fontId="10" fillId="4" borderId="3" xfId="4" applyFont="1" applyFill="1" applyBorder="1" applyAlignment="1">
      <alignment horizontal="left" vertical="top" wrapText="1"/>
    </xf>
    <xf numFmtId="166" fontId="35" fillId="4" borderId="3" xfId="4" applyNumberFormat="1" applyFont="1" applyFill="1" applyBorder="1"/>
    <xf numFmtId="0" fontId="10" fillId="4" borderId="3" xfId="4" applyFont="1" applyFill="1" applyBorder="1"/>
    <xf numFmtId="0" fontId="37" fillId="4" borderId="3" xfId="0" applyFont="1" applyFill="1" applyBorder="1" applyAlignment="1">
      <alignment vertical="center" wrapText="1"/>
    </xf>
    <xf numFmtId="166" fontId="10" fillId="4" borderId="3" xfId="4" applyNumberFormat="1" applyFont="1" applyFill="1" applyBorder="1"/>
    <xf numFmtId="0" fontId="10" fillId="4" borderId="37" xfId="0" applyFont="1" applyFill="1" applyBorder="1" applyAlignment="1">
      <alignment vertical="center" wrapText="1"/>
    </xf>
    <xf numFmtId="0" fontId="7" fillId="0" borderId="112" xfId="0" applyFont="1" applyFill="1" applyBorder="1" applyAlignment="1">
      <alignment vertical="top" wrapText="1"/>
    </xf>
    <xf numFmtId="0" fontId="7" fillId="0" borderId="113" xfId="0" applyFont="1" applyFill="1" applyBorder="1" applyAlignment="1">
      <alignment vertical="top" wrapText="1"/>
    </xf>
    <xf numFmtId="165" fontId="7" fillId="0" borderId="56" xfId="0" applyNumberFormat="1" applyFont="1" applyFill="1" applyBorder="1" applyAlignment="1">
      <alignment horizontal="center" vertical="top" wrapText="1"/>
    </xf>
    <xf numFmtId="168" fontId="7" fillId="0" borderId="56" xfId="0" applyNumberFormat="1" applyFont="1" applyFill="1" applyBorder="1" applyAlignment="1">
      <alignment horizontal="center" vertical="top" wrapText="1"/>
    </xf>
    <xf numFmtId="166" fontId="27" fillId="0" borderId="56" xfId="0" applyNumberFormat="1" applyFont="1" applyFill="1" applyBorder="1" applyAlignment="1">
      <alignment horizontal="center" vertical="top" wrapText="1"/>
    </xf>
    <xf numFmtId="167" fontId="27" fillId="0" borderId="56" xfId="0" applyNumberFormat="1" applyFont="1" applyFill="1" applyBorder="1" applyAlignment="1">
      <alignment horizontal="center" vertical="top" wrapText="1"/>
    </xf>
    <xf numFmtId="0" fontId="27" fillId="0" borderId="23" xfId="0" applyFont="1" applyFill="1" applyBorder="1" applyAlignment="1">
      <alignment vertical="top" wrapText="1"/>
    </xf>
    <xf numFmtId="0" fontId="27" fillId="0" borderId="23" xfId="0" applyFont="1" applyFill="1" applyBorder="1" applyAlignment="1">
      <alignment wrapText="1"/>
    </xf>
    <xf numFmtId="166" fontId="27" fillId="0" borderId="23" xfId="0" applyNumberFormat="1" applyFont="1" applyFill="1" applyBorder="1" applyAlignment="1">
      <alignment horizontal="center" vertical="top" wrapText="1"/>
    </xf>
    <xf numFmtId="167" fontId="7" fillId="0" borderId="56" xfId="0" applyNumberFormat="1" applyFont="1" applyFill="1" applyBorder="1" applyAlignment="1">
      <alignment horizontal="center" vertical="top" wrapText="1"/>
    </xf>
    <xf numFmtId="0" fontId="7" fillId="0" borderId="24" xfId="0" applyFont="1" applyFill="1" applyBorder="1" applyAlignment="1">
      <alignment vertical="top" wrapText="1"/>
    </xf>
    <xf numFmtId="0" fontId="7" fillId="0" borderId="25" xfId="0" applyFont="1" applyFill="1" applyBorder="1" applyAlignment="1">
      <alignment wrapText="1"/>
    </xf>
    <xf numFmtId="165" fontId="7" fillId="0" borderId="23" xfId="0" applyNumberFormat="1" applyFont="1" applyFill="1" applyBorder="1" applyAlignment="1">
      <alignment horizontal="center" vertical="top" wrapText="1"/>
    </xf>
    <xf numFmtId="0" fontId="29" fillId="0" borderId="112" xfId="0" applyFont="1" applyFill="1" applyBorder="1" applyAlignment="1">
      <alignment vertical="top" wrapText="1"/>
    </xf>
    <xf numFmtId="168" fontId="33" fillId="0" borderId="56" xfId="0" applyNumberFormat="1" applyFont="1" applyFill="1" applyBorder="1" applyAlignment="1">
      <alignment horizontal="center" vertical="top" wrapText="1"/>
    </xf>
    <xf numFmtId="0" fontId="11" fillId="0" borderId="3" xfId="0" applyFont="1" applyFill="1" applyBorder="1"/>
    <xf numFmtId="0" fontId="7" fillId="0" borderId="3" xfId="0" applyFont="1" applyFill="1" applyBorder="1" applyAlignment="1">
      <alignment vertical="top" wrapText="1"/>
    </xf>
    <xf numFmtId="168" fontId="33" fillId="0" borderId="3" xfId="0" applyNumberFormat="1" applyFont="1" applyFill="1" applyBorder="1"/>
    <xf numFmtId="167" fontId="6" fillId="4" borderId="56" xfId="0" applyNumberFormat="1" applyFont="1" applyFill="1" applyBorder="1" applyAlignment="1">
      <alignment horizontal="center" vertical="top" wrapText="1"/>
    </xf>
    <xf numFmtId="0" fontId="11" fillId="4" borderId="3" xfId="4" applyFont="1" applyFill="1" applyBorder="1" applyAlignment="1">
      <alignment horizontal="center"/>
    </xf>
    <xf numFmtId="0" fontId="22" fillId="4" borderId="18" xfId="0" applyFont="1" applyFill="1" applyBorder="1" applyAlignment="1">
      <alignment wrapText="1"/>
    </xf>
    <xf numFmtId="0" fontId="10" fillId="4" borderId="3" xfId="0" applyFont="1" applyFill="1" applyBorder="1" applyAlignment="1">
      <alignment vertical="center" wrapText="1"/>
    </xf>
    <xf numFmtId="0" fontId="23" fillId="4" borderId="18" xfId="0" applyFont="1" applyFill="1" applyBorder="1" applyAlignment="1">
      <alignment wrapText="1"/>
    </xf>
    <xf numFmtId="167" fontId="11" fillId="0" borderId="1" xfId="4" applyNumberFormat="1" applyFont="1" applyFill="1" applyBorder="1"/>
    <xf numFmtId="168" fontId="10" fillId="4" borderId="3" xfId="4" applyNumberFormat="1" applyFont="1" applyFill="1" applyBorder="1"/>
    <xf numFmtId="0" fontId="10" fillId="4" borderId="6" xfId="4" applyFont="1" applyFill="1" applyBorder="1" applyAlignment="1">
      <alignment horizontal="left" vertical="top" wrapText="1"/>
    </xf>
    <xf numFmtId="0" fontId="0" fillId="0" borderId="0" xfId="0"/>
    <xf numFmtId="0" fontId="6" fillId="4" borderId="56" xfId="0" applyFont="1" applyFill="1" applyBorder="1" applyAlignment="1">
      <alignment wrapText="1"/>
    </xf>
    <xf numFmtId="0" fontId="10" fillId="4" borderId="128" xfId="4" applyFont="1" applyFill="1" applyBorder="1"/>
    <xf numFmtId="0" fontId="31" fillId="4" borderId="82" xfId="0" applyFont="1" applyFill="1" applyBorder="1" applyAlignment="1">
      <alignment horizontal="center" vertical="center" wrapText="1"/>
    </xf>
    <xf numFmtId="166" fontId="35" fillId="4" borderId="129" xfId="4" applyNumberFormat="1" applyFont="1" applyFill="1" applyBorder="1"/>
    <xf numFmtId="0" fontId="11" fillId="4" borderId="82" xfId="0" applyFont="1" applyFill="1" applyBorder="1" applyAlignment="1">
      <alignment vertical="center" wrapText="1"/>
    </xf>
    <xf numFmtId="0" fontId="11" fillId="4" borderId="82" xfId="4" applyFont="1" applyFill="1" applyBorder="1" applyAlignment="1">
      <alignment horizontal="left" vertical="top" wrapText="1"/>
    </xf>
    <xf numFmtId="168" fontId="11" fillId="4" borderId="82" xfId="4" applyNumberFormat="1" applyFont="1" applyFill="1" applyBorder="1"/>
    <xf numFmtId="168" fontId="11" fillId="4" borderId="3" xfId="4" applyNumberFormat="1" applyFont="1" applyFill="1" applyBorder="1"/>
    <xf numFmtId="0" fontId="7" fillId="4" borderId="112" xfId="0" applyFont="1" applyFill="1" applyBorder="1" applyAlignment="1">
      <alignment vertical="center" wrapText="1"/>
    </xf>
    <xf numFmtId="0" fontId="11" fillId="4" borderId="3" xfId="4" applyFont="1" applyFill="1" applyBorder="1" applyAlignment="1"/>
    <xf numFmtId="168" fontId="18" fillId="0" borderId="25" xfId="4" applyNumberFormat="1" applyFont="1" applyFill="1" applyBorder="1"/>
    <xf numFmtId="0" fontId="7" fillId="4" borderId="3" xfId="0" applyFont="1" applyFill="1" applyBorder="1" applyAlignment="1">
      <alignment horizontal="center" vertical="top" wrapText="1"/>
    </xf>
    <xf numFmtId="0" fontId="11" fillId="4" borderId="6" xfId="4" applyFont="1" applyFill="1" applyBorder="1" applyAlignment="1">
      <alignment horizontal="left" vertical="top" wrapText="1"/>
    </xf>
    <xf numFmtId="166" fontId="39" fillId="4" borderId="1" xfId="4" applyNumberFormat="1" applyFont="1" applyFill="1" applyBorder="1"/>
    <xf numFmtId="0" fontId="6" fillId="4" borderId="112" xfId="0" applyFont="1" applyFill="1" applyBorder="1" applyAlignment="1">
      <alignment wrapText="1"/>
    </xf>
    <xf numFmtId="0" fontId="6" fillId="4" borderId="112" xfId="0" applyFont="1" applyFill="1" applyBorder="1" applyAlignment="1">
      <alignment horizontal="right" vertical="top" wrapText="1"/>
    </xf>
    <xf numFmtId="0" fontId="0" fillId="0" borderId="0" xfId="0"/>
    <xf numFmtId="166" fontId="11" fillId="5" borderId="3" xfId="4" applyNumberFormat="1" applyFont="1" applyFill="1" applyBorder="1"/>
    <xf numFmtId="0" fontId="22" fillId="4" borderId="56" xfId="0" applyFont="1" applyFill="1" applyBorder="1" applyAlignment="1">
      <alignment wrapText="1"/>
    </xf>
    <xf numFmtId="0" fontId="0" fillId="4" borderId="23" xfId="0" applyFill="1" applyBorder="1"/>
    <xf numFmtId="166" fontId="0" fillId="4" borderId="23" xfId="0" applyNumberFormat="1" applyFill="1" applyBorder="1"/>
    <xf numFmtId="0" fontId="22" fillId="4" borderId="3" xfId="0" applyFont="1" applyFill="1" applyBorder="1" applyAlignment="1">
      <alignment wrapText="1"/>
    </xf>
    <xf numFmtId="168" fontId="36" fillId="4" borderId="3" xfId="4" applyNumberFormat="1" applyFont="1" applyFill="1" applyBorder="1"/>
    <xf numFmtId="0" fontId="0" fillId="0" borderId="0" xfId="0"/>
    <xf numFmtId="0" fontId="10" fillId="0" borderId="8" xfId="0" applyFont="1" applyFill="1" applyBorder="1" applyAlignment="1">
      <alignment horizontal="right" vertical="center" wrapText="1"/>
    </xf>
    <xf numFmtId="0" fontId="11" fillId="0" borderId="5" xfId="0" applyFont="1" applyFill="1" applyBorder="1"/>
    <xf numFmtId="166" fontId="11" fillId="0" borderId="7" xfId="0" applyNumberFormat="1" applyFont="1" applyFill="1" applyBorder="1" applyAlignment="1">
      <alignment horizontal="right"/>
    </xf>
    <xf numFmtId="166" fontId="11" fillId="0" borderId="9" xfId="0" applyNumberFormat="1" applyFont="1" applyFill="1" applyBorder="1"/>
    <xf numFmtId="168" fontId="11" fillId="0" borderId="7" xfId="0" applyNumberFormat="1" applyFont="1" applyFill="1" applyBorder="1"/>
    <xf numFmtId="168" fontId="11" fillId="0" borderId="1" xfId="0" applyNumberFormat="1" applyFont="1" applyFill="1" applyBorder="1"/>
    <xf numFmtId="0" fontId="0" fillId="0" borderId="0" xfId="0"/>
    <xf numFmtId="0" fontId="11" fillId="0" borderId="5" xfId="0" applyFont="1" applyFill="1" applyBorder="1" applyAlignment="1">
      <alignment horizontal="left" vertical="center" wrapText="1"/>
    </xf>
    <xf numFmtId="166" fontId="0" fillId="4" borderId="112" xfId="0" applyNumberFormat="1" applyFill="1" applyBorder="1"/>
    <xf numFmtId="0" fontId="23" fillId="4" borderId="112" xfId="0" applyFont="1" applyFill="1" applyBorder="1" applyAlignment="1">
      <alignment wrapText="1"/>
    </xf>
    <xf numFmtId="0" fontId="0" fillId="0" borderId="0" xfId="0" applyFill="1" applyBorder="1"/>
    <xf numFmtId="167" fontId="11" fillId="0" borderId="31" xfId="0" applyNumberFormat="1" applyFont="1" applyFill="1" applyBorder="1"/>
    <xf numFmtId="168" fontId="11" fillId="0" borderId="31" xfId="0" applyNumberFormat="1" applyFont="1" applyFill="1" applyBorder="1"/>
    <xf numFmtId="0" fontId="0" fillId="0" borderId="23" xfId="0" applyNumberFormat="1" applyFont="1" applyFill="1" applyBorder="1" applyAlignment="1" applyProtection="1">
      <alignment vertical="top"/>
    </xf>
    <xf numFmtId="166" fontId="11" fillId="0" borderId="114" xfId="0" applyNumberFormat="1" applyFont="1" applyFill="1" applyBorder="1" applyAlignment="1" applyProtection="1"/>
    <xf numFmtId="166" fontId="11" fillId="0" borderId="115" xfId="0" applyNumberFormat="1" applyFont="1" applyFill="1" applyBorder="1" applyAlignment="1" applyProtection="1"/>
    <xf numFmtId="0" fontId="0" fillId="0" borderId="72" xfId="0" applyNumberFormat="1" applyFont="1" applyFill="1" applyBorder="1" applyAlignment="1" applyProtection="1">
      <alignment vertical="top"/>
    </xf>
    <xf numFmtId="166" fontId="11" fillId="0" borderId="69" xfId="0" applyNumberFormat="1" applyFont="1" applyFill="1" applyBorder="1" applyAlignment="1" applyProtection="1"/>
    <xf numFmtId="166" fontId="11" fillId="0" borderId="70" xfId="0" applyNumberFormat="1" applyFont="1" applyFill="1" applyBorder="1" applyAlignment="1" applyProtection="1"/>
    <xf numFmtId="166" fontId="10" fillId="0" borderId="63" xfId="0" applyNumberFormat="1" applyFont="1" applyFill="1" applyBorder="1" applyAlignment="1" applyProtection="1"/>
    <xf numFmtId="166" fontId="10" fillId="0" borderId="64" xfId="0" applyNumberFormat="1" applyFont="1" applyFill="1" applyBorder="1" applyAlignment="1" applyProtection="1"/>
    <xf numFmtId="166" fontId="11" fillId="0" borderId="63" xfId="0" applyNumberFormat="1" applyFont="1" applyFill="1" applyBorder="1" applyAlignment="1" applyProtection="1"/>
    <xf numFmtId="166" fontId="11" fillId="0" borderId="64" xfId="0" applyNumberFormat="1" applyFont="1" applyFill="1" applyBorder="1" applyAlignment="1" applyProtection="1"/>
    <xf numFmtId="166" fontId="0" fillId="0" borderId="64" xfId="0" applyNumberFormat="1" applyFont="1" applyFill="1" applyBorder="1" applyAlignment="1" applyProtection="1"/>
    <xf numFmtId="166" fontId="0" fillId="0" borderId="63" xfId="0" applyNumberFormat="1" applyFont="1" applyFill="1" applyBorder="1" applyAlignment="1" applyProtection="1"/>
    <xf numFmtId="166" fontId="0" fillId="0" borderId="59" xfId="0" applyNumberFormat="1" applyFont="1" applyFill="1" applyBorder="1" applyAlignment="1" applyProtection="1"/>
    <xf numFmtId="0" fontId="14" fillId="0" borderId="5" xfId="0" applyFont="1" applyFill="1" applyBorder="1" applyAlignment="1">
      <alignment wrapText="1"/>
    </xf>
    <xf numFmtId="166" fontId="11" fillId="0" borderId="67" xfId="0" applyNumberFormat="1" applyFont="1" applyFill="1" applyBorder="1" applyAlignment="1" applyProtection="1"/>
    <xf numFmtId="166" fontId="0" fillId="0" borderId="61" xfId="0" applyNumberFormat="1" applyFont="1" applyFill="1" applyBorder="1" applyAlignment="1" applyProtection="1"/>
    <xf numFmtId="166" fontId="0" fillId="0" borderId="58" xfId="0" applyNumberFormat="1" applyFont="1" applyFill="1" applyBorder="1" applyAlignment="1" applyProtection="1"/>
    <xf numFmtId="166" fontId="10" fillId="0" borderId="7" xfId="0" applyNumberFormat="1" applyFont="1" applyFill="1" applyBorder="1" applyAlignment="1"/>
    <xf numFmtId="166" fontId="11" fillId="0" borderId="59" xfId="0" applyNumberFormat="1" applyFont="1" applyFill="1" applyBorder="1" applyAlignment="1" applyProtection="1"/>
    <xf numFmtId="166" fontId="11" fillId="0" borderId="66" xfId="0" applyNumberFormat="1" applyFont="1" applyFill="1" applyBorder="1" applyAlignment="1" applyProtection="1"/>
    <xf numFmtId="0" fontId="18" fillId="0" borderId="126" xfId="0" applyNumberFormat="1" applyFont="1" applyFill="1" applyBorder="1" applyAlignment="1" applyProtection="1">
      <alignment wrapText="1"/>
    </xf>
    <xf numFmtId="166" fontId="11" fillId="0" borderId="74" xfId="0" applyNumberFormat="1" applyFont="1" applyFill="1" applyBorder="1" applyAlignment="1" applyProtection="1"/>
    <xf numFmtId="166" fontId="11" fillId="0" borderId="75" xfId="0" applyNumberFormat="1" applyFont="1" applyFill="1" applyBorder="1" applyAlignment="1" applyProtection="1"/>
    <xf numFmtId="0" fontId="11" fillId="0" borderId="72" xfId="0" applyNumberFormat="1" applyFont="1" applyFill="1" applyBorder="1" applyAlignment="1" applyProtection="1"/>
    <xf numFmtId="166" fontId="0" fillId="0" borderId="70" xfId="0" applyNumberFormat="1" applyFont="1" applyFill="1" applyBorder="1" applyAlignment="1" applyProtection="1"/>
    <xf numFmtId="0" fontId="14" fillId="0" borderId="65" xfId="0" applyNumberFormat="1" applyFont="1" applyFill="1" applyBorder="1" applyAlignment="1" applyProtection="1"/>
    <xf numFmtId="166" fontId="10" fillId="0" borderId="1" xfId="0" applyNumberFormat="1" applyFont="1" applyFill="1" applyBorder="1" applyAlignment="1"/>
    <xf numFmtId="166" fontId="10" fillId="0" borderId="1" xfId="0" applyNumberFormat="1" applyFont="1" applyFill="1" applyBorder="1" applyAlignment="1" applyProtection="1"/>
    <xf numFmtId="0" fontId="11" fillId="0" borderId="65" xfId="0" applyNumberFormat="1" applyFont="1" applyFill="1" applyBorder="1" applyAlignment="1" applyProtection="1"/>
    <xf numFmtId="166" fontId="11" fillId="0" borderId="60" xfId="0" applyNumberFormat="1" applyFont="1" applyFill="1" applyBorder="1" applyAlignment="1" applyProtection="1"/>
    <xf numFmtId="166" fontId="11" fillId="0" borderId="111" xfId="0" applyNumberFormat="1" applyFont="1" applyFill="1" applyBorder="1" applyAlignment="1" applyProtection="1"/>
    <xf numFmtId="0" fontId="11" fillId="0" borderId="8" xfId="0" applyFont="1" applyFill="1" applyBorder="1" applyAlignment="1">
      <alignment wrapText="1"/>
    </xf>
    <xf numFmtId="166" fontId="0" fillId="0" borderId="66" xfId="0" applyNumberFormat="1" applyFont="1" applyFill="1" applyBorder="1" applyAlignment="1" applyProtection="1"/>
    <xf numFmtId="0" fontId="18" fillId="0" borderId="73" xfId="0" applyNumberFormat="1" applyFont="1" applyFill="1" applyBorder="1" applyAlignment="1" applyProtection="1">
      <alignment wrapText="1"/>
    </xf>
    <xf numFmtId="166" fontId="11" fillId="0" borderId="31" xfId="0" applyNumberFormat="1" applyFont="1" applyFill="1" applyBorder="1" applyAlignment="1" applyProtection="1"/>
    <xf numFmtId="166" fontId="0" fillId="0" borderId="24" xfId="0" applyNumberFormat="1" applyFont="1" applyFill="1" applyBorder="1" applyAlignment="1" applyProtection="1"/>
    <xf numFmtId="166" fontId="11" fillId="0" borderId="24" xfId="0" applyNumberFormat="1" applyFont="1" applyFill="1" applyBorder="1" applyAlignment="1" applyProtection="1"/>
    <xf numFmtId="166" fontId="0" fillId="0" borderId="69" xfId="0" applyNumberFormat="1" applyFont="1" applyFill="1" applyBorder="1" applyAlignment="1" applyProtection="1"/>
    <xf numFmtId="0" fontId="11" fillId="0" borderId="8" xfId="0" applyFont="1" applyFill="1" applyBorder="1" applyAlignment="1">
      <alignment vertical="top" wrapText="1"/>
    </xf>
    <xf numFmtId="0" fontId="18" fillId="0" borderId="29" xfId="0" applyNumberFormat="1" applyFont="1" applyFill="1" applyBorder="1" applyAlignment="1" applyProtection="1">
      <alignment horizontal="left" vertical="center" wrapText="1"/>
    </xf>
    <xf numFmtId="0" fontId="11" fillId="0" borderId="51" xfId="0" applyNumberFormat="1" applyFont="1" applyFill="1" applyBorder="1" applyAlignment="1" applyProtection="1"/>
    <xf numFmtId="166" fontId="11" fillId="0" borderId="107" xfId="0" applyNumberFormat="1" applyFont="1" applyFill="1" applyBorder="1" applyAlignment="1" applyProtection="1"/>
    <xf numFmtId="166" fontId="11" fillId="0" borderId="4" xfId="0" applyNumberFormat="1" applyFont="1" applyFill="1" applyBorder="1" applyAlignment="1" applyProtection="1"/>
    <xf numFmtId="166" fontId="11" fillId="0" borderId="108" xfId="0" applyNumberFormat="1" applyFont="1" applyFill="1" applyBorder="1" applyAlignment="1" applyProtection="1"/>
    <xf numFmtId="0" fontId="14" fillId="0" borderId="72" xfId="0" applyNumberFormat="1" applyFont="1" applyFill="1" applyBorder="1" applyAlignment="1" applyProtection="1"/>
    <xf numFmtId="166" fontId="10" fillId="0" borderId="69" xfId="0" applyNumberFormat="1" applyFont="1" applyFill="1" applyBorder="1" applyAlignment="1" applyProtection="1"/>
    <xf numFmtId="166" fontId="11" fillId="0" borderId="36" xfId="0" applyNumberFormat="1" applyFont="1" applyFill="1" applyBorder="1" applyAlignment="1" applyProtection="1"/>
    <xf numFmtId="166" fontId="11" fillId="0" borderId="35" xfId="0" applyNumberFormat="1" applyFont="1" applyFill="1" applyBorder="1" applyAlignment="1" applyProtection="1"/>
    <xf numFmtId="166" fontId="0" fillId="0" borderId="124" xfId="0" applyNumberFormat="1" applyFont="1" applyFill="1" applyBorder="1" applyAlignment="1" applyProtection="1"/>
    <xf numFmtId="166" fontId="0" fillId="0" borderId="60" xfId="0" applyNumberFormat="1" applyFont="1" applyFill="1" applyBorder="1" applyAlignment="1" applyProtection="1"/>
    <xf numFmtId="166" fontId="24" fillId="0" borderId="7" xfId="0" applyNumberFormat="1" applyFont="1" applyFill="1" applyBorder="1" applyAlignment="1"/>
    <xf numFmtId="166" fontId="24" fillId="0" borderId="1" xfId="0" applyNumberFormat="1" applyFont="1" applyFill="1" applyBorder="1" applyAlignment="1"/>
    <xf numFmtId="166" fontId="0" fillId="0" borderId="2" xfId="0" applyNumberFormat="1" applyFont="1" applyFill="1" applyBorder="1" applyAlignment="1" applyProtection="1"/>
    <xf numFmtId="166" fontId="0" fillId="0" borderId="125" xfId="0" applyNumberFormat="1" applyFont="1" applyFill="1" applyBorder="1" applyAlignment="1" applyProtection="1"/>
    <xf numFmtId="166" fontId="0" fillId="0" borderId="122" xfId="0" applyNumberFormat="1" applyFont="1" applyFill="1" applyBorder="1" applyAlignment="1" applyProtection="1"/>
    <xf numFmtId="166" fontId="0" fillId="0" borderId="123" xfId="0" applyNumberFormat="1" applyFont="1" applyFill="1" applyBorder="1" applyAlignment="1" applyProtection="1"/>
    <xf numFmtId="166" fontId="11" fillId="0" borderId="65" xfId="0" applyNumberFormat="1" applyFont="1" applyFill="1" applyBorder="1" applyAlignment="1" applyProtection="1">
      <alignment wrapText="1"/>
    </xf>
    <xf numFmtId="166" fontId="11" fillId="0" borderId="121" xfId="0" applyNumberFormat="1" applyFont="1" applyFill="1" applyBorder="1" applyAlignment="1" applyProtection="1">
      <alignment wrapText="1"/>
    </xf>
    <xf numFmtId="166" fontId="11" fillId="0" borderId="65" xfId="0" applyNumberFormat="1" applyFont="1" applyFill="1" applyBorder="1" applyAlignment="1" applyProtection="1"/>
    <xf numFmtId="166" fontId="10" fillId="0" borderId="60" xfId="0" applyNumberFormat="1" applyFont="1" applyFill="1" applyBorder="1" applyAlignment="1" applyProtection="1"/>
    <xf numFmtId="0" fontId="18" fillId="0" borderId="29" xfId="0" applyNumberFormat="1" applyFont="1" applyFill="1" applyBorder="1" applyAlignment="1" applyProtection="1">
      <alignment wrapText="1"/>
    </xf>
    <xf numFmtId="166" fontId="0" fillId="0" borderId="75" xfId="0" applyNumberFormat="1" applyFont="1" applyFill="1" applyBorder="1" applyAlignment="1" applyProtection="1"/>
    <xf numFmtId="166" fontId="10" fillId="0" borderId="26" xfId="0" applyNumberFormat="1" applyFont="1" applyFill="1" applyBorder="1"/>
    <xf numFmtId="166" fontId="0" fillId="0" borderId="74" xfId="0" applyNumberFormat="1" applyFont="1" applyFill="1" applyBorder="1" applyAlignment="1" applyProtection="1"/>
    <xf numFmtId="0" fontId="11" fillId="0" borderId="119" xfId="0" applyNumberFormat="1" applyFont="1" applyFill="1" applyBorder="1" applyAlignment="1" applyProtection="1"/>
    <xf numFmtId="166" fontId="11" fillId="0" borderId="41" xfId="0" applyNumberFormat="1" applyFont="1" applyFill="1" applyBorder="1" applyAlignment="1" applyProtection="1"/>
    <xf numFmtId="166" fontId="11" fillId="0" borderId="109" xfId="0" applyNumberFormat="1" applyFont="1" applyFill="1" applyBorder="1" applyAlignment="1" applyProtection="1"/>
    <xf numFmtId="166" fontId="11" fillId="0" borderId="110" xfId="0" applyNumberFormat="1" applyFont="1" applyFill="1" applyBorder="1" applyAlignment="1" applyProtection="1"/>
    <xf numFmtId="166" fontId="10" fillId="0" borderId="36" xfId="0" applyNumberFormat="1" applyFont="1" applyFill="1" applyBorder="1" applyAlignment="1" applyProtection="1"/>
    <xf numFmtId="166" fontId="11" fillId="0" borderId="1" xfId="0" applyNumberFormat="1" applyFont="1" applyFill="1" applyBorder="1" applyAlignment="1" applyProtection="1"/>
    <xf numFmtId="166" fontId="10" fillId="0" borderId="7" xfId="0" applyNumberFormat="1" applyFont="1" applyFill="1" applyBorder="1" applyAlignment="1" applyProtection="1"/>
    <xf numFmtId="166" fontId="0" fillId="0" borderId="7" xfId="0" applyNumberFormat="1" applyFont="1" applyFill="1" applyBorder="1" applyAlignment="1" applyProtection="1"/>
    <xf numFmtId="166" fontId="0" fillId="0" borderId="71" xfId="0" applyNumberFormat="1" applyFont="1" applyFill="1" applyBorder="1" applyAlignment="1" applyProtection="1"/>
    <xf numFmtId="0" fontId="14" fillId="0" borderId="120" xfId="0" applyNumberFormat="1" applyFont="1" applyFill="1" applyBorder="1" applyAlignment="1" applyProtection="1"/>
    <xf numFmtId="166" fontId="10" fillId="0" borderId="47" xfId="0" applyNumberFormat="1" applyFont="1" applyFill="1" applyBorder="1" applyAlignment="1" applyProtection="1"/>
    <xf numFmtId="166" fontId="11" fillId="0" borderId="57" xfId="0" applyNumberFormat="1" applyFont="1" applyFill="1" applyBorder="1" applyAlignment="1" applyProtection="1"/>
    <xf numFmtId="168" fontId="11" fillId="0" borderId="4" xfId="0" applyNumberFormat="1" applyFont="1" applyFill="1" applyBorder="1" applyAlignment="1" applyProtection="1"/>
    <xf numFmtId="168" fontId="11" fillId="4" borderId="29" xfId="0" applyNumberFormat="1" applyFont="1" applyFill="1" applyBorder="1" applyAlignment="1" applyProtection="1"/>
    <xf numFmtId="166" fontId="11" fillId="0" borderId="127" xfId="0" applyNumberFormat="1" applyFont="1" applyFill="1" applyBorder="1" applyAlignment="1" applyProtection="1"/>
    <xf numFmtId="166" fontId="11" fillId="0" borderId="130" xfId="0" applyNumberFormat="1" applyFont="1" applyFill="1" applyBorder="1" applyAlignment="1" applyProtection="1"/>
    <xf numFmtId="166" fontId="11" fillId="0" borderId="131" xfId="0" applyNumberFormat="1" applyFont="1" applyFill="1" applyBorder="1" applyAlignment="1" applyProtection="1"/>
    <xf numFmtId="0" fontId="18" fillId="0" borderId="23" xfId="0" applyNumberFormat="1" applyFont="1" applyFill="1" applyBorder="1" applyAlignment="1" applyProtection="1">
      <alignment wrapText="1"/>
    </xf>
    <xf numFmtId="166" fontId="11" fillId="0" borderId="81" xfId="0" applyNumberFormat="1" applyFont="1" applyFill="1" applyBorder="1" applyAlignment="1" applyProtection="1"/>
    <xf numFmtId="166" fontId="11" fillId="0" borderId="128" xfId="0" applyNumberFormat="1" applyFont="1" applyFill="1" applyBorder="1" applyAlignment="1" applyProtection="1"/>
    <xf numFmtId="166" fontId="11" fillId="0" borderId="47" xfId="0" applyNumberFormat="1" applyFont="1" applyFill="1" applyBorder="1" applyAlignment="1" applyProtection="1"/>
    <xf numFmtId="166" fontId="10" fillId="0" borderId="62" xfId="0" applyNumberFormat="1" applyFont="1" applyFill="1" applyBorder="1" applyAlignment="1" applyProtection="1"/>
    <xf numFmtId="0" fontId="0" fillId="0" borderId="0" xfId="0"/>
    <xf numFmtId="0" fontId="11" fillId="4" borderId="72" xfId="0" applyNumberFormat="1" applyFont="1" applyFill="1" applyBorder="1" applyAlignment="1" applyProtection="1"/>
    <xf numFmtId="166" fontId="11" fillId="4" borderId="63" xfId="0" applyNumberFormat="1" applyFont="1" applyFill="1" applyBorder="1" applyAlignment="1" applyProtection="1"/>
    <xf numFmtId="166" fontId="11" fillId="4" borderId="64" xfId="0" applyNumberFormat="1" applyFont="1" applyFill="1" applyBorder="1" applyAlignment="1" applyProtection="1"/>
    <xf numFmtId="0" fontId="11" fillId="4" borderId="65" xfId="0" applyNumberFormat="1" applyFont="1" applyFill="1" applyBorder="1" applyAlignment="1" applyProtection="1"/>
    <xf numFmtId="0" fontId="11" fillId="4" borderId="65" xfId="0" applyNumberFormat="1" applyFont="1" applyFill="1" applyBorder="1" applyAlignment="1" applyProtection="1">
      <alignment wrapText="1"/>
    </xf>
    <xf numFmtId="0" fontId="23" fillId="4" borderId="3" xfId="0" applyFont="1" applyFill="1" applyBorder="1" applyAlignment="1">
      <alignment wrapText="1"/>
    </xf>
    <xf numFmtId="0" fontId="6" fillId="4" borderId="6" xfId="0" applyFont="1" applyFill="1" applyBorder="1" applyAlignment="1">
      <alignment horizontal="center" vertical="top" wrapText="1"/>
    </xf>
    <xf numFmtId="166" fontId="11" fillId="4" borderId="38" xfId="4" applyNumberFormat="1" applyFont="1" applyFill="1" applyBorder="1"/>
    <xf numFmtId="168" fontId="11" fillId="0" borderId="31" xfId="0" applyNumberFormat="1" applyFont="1" applyFill="1" applyBorder="1" applyAlignment="1"/>
    <xf numFmtId="0" fontId="0" fillId="0" borderId="0" xfId="0"/>
    <xf numFmtId="0" fontId="10" fillId="0" borderId="5" xfId="0" applyFont="1" applyFill="1" applyBorder="1"/>
    <xf numFmtId="166" fontId="10" fillId="0" borderId="7" xfId="0" applyNumberFormat="1" applyFont="1" applyFill="1" applyBorder="1" applyAlignment="1">
      <alignment horizontal="right"/>
    </xf>
    <xf numFmtId="166" fontId="10" fillId="0" borderId="1" xfId="0" applyNumberFormat="1" applyFont="1" applyFill="1" applyBorder="1"/>
    <xf numFmtId="166" fontId="24" fillId="0" borderId="63" xfId="0" applyNumberFormat="1" applyFont="1" applyFill="1" applyBorder="1" applyAlignment="1" applyProtection="1"/>
    <xf numFmtId="166" fontId="24" fillId="0" borderId="64" xfId="0" applyNumberFormat="1" applyFont="1" applyFill="1" applyBorder="1" applyAlignment="1" applyProtection="1"/>
    <xf numFmtId="0" fontId="10" fillId="0" borderId="5" xfId="0" applyFont="1" applyFill="1" applyBorder="1" applyAlignment="1">
      <alignment wrapText="1"/>
    </xf>
    <xf numFmtId="0" fontId="10" fillId="0" borderId="11" xfId="0" applyFont="1" applyFill="1" applyBorder="1" applyAlignment="1">
      <alignment wrapText="1"/>
    </xf>
    <xf numFmtId="0" fontId="22" fillId="0" borderId="18" xfId="0" applyFont="1" applyFill="1" applyBorder="1" applyAlignment="1">
      <alignment wrapText="1"/>
    </xf>
    <xf numFmtId="168" fontId="10" fillId="0" borderId="7" xfId="0" applyNumberFormat="1" applyFont="1" applyFill="1" applyBorder="1" applyAlignment="1">
      <alignment horizontal="right"/>
    </xf>
    <xf numFmtId="0" fontId="11" fillId="0" borderId="5" xfId="0" applyFont="1" applyFill="1" applyBorder="1" applyAlignment="1"/>
    <xf numFmtId="167" fontId="24" fillId="0" borderId="1" xfId="0" applyNumberFormat="1" applyFont="1" applyFill="1" applyBorder="1"/>
    <xf numFmtId="0" fontId="6" fillId="0" borderId="56" xfId="0" applyFont="1" applyFill="1" applyBorder="1" applyAlignment="1">
      <alignment wrapText="1"/>
    </xf>
    <xf numFmtId="0" fontId="11" fillId="0" borderId="11" xfId="0" applyFont="1" applyFill="1" applyBorder="1" applyAlignment="1"/>
    <xf numFmtId="166" fontId="10" fillId="0" borderId="7" xfId="0" applyNumberFormat="1" applyFont="1" applyFill="1" applyBorder="1"/>
    <xf numFmtId="0" fontId="11" fillId="0" borderId="33" xfId="0" applyFont="1" applyFill="1" applyBorder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33" xfId="0" applyFont="1" applyFill="1" applyBorder="1"/>
    <xf numFmtId="0" fontId="8" fillId="0" borderId="49" xfId="0" applyFont="1" applyFill="1" applyBorder="1" applyAlignment="1">
      <alignment vertical="top" wrapText="1"/>
    </xf>
    <xf numFmtId="166" fontId="11" fillId="0" borderId="6" xfId="0" applyNumberFormat="1" applyFont="1" applyFill="1" applyBorder="1"/>
    <xf numFmtId="0" fontId="11" fillId="0" borderId="76" xfId="0" applyNumberFormat="1" applyFont="1" applyFill="1" applyBorder="1" applyAlignment="1" applyProtection="1"/>
    <xf numFmtId="0" fontId="11" fillId="0" borderId="53" xfId="0" applyFont="1" applyFill="1" applyBorder="1" applyAlignment="1"/>
    <xf numFmtId="166" fontId="11" fillId="0" borderId="134" xfId="0" applyNumberFormat="1" applyFont="1" applyFill="1" applyBorder="1" applyAlignment="1" applyProtection="1"/>
    <xf numFmtId="166" fontId="11" fillId="0" borderId="135" xfId="0" applyNumberFormat="1" applyFont="1" applyFill="1" applyBorder="1" applyAlignment="1" applyProtection="1"/>
    <xf numFmtId="166" fontId="11" fillId="0" borderId="79" xfId="0" applyNumberFormat="1" applyFont="1" applyFill="1" applyBorder="1" applyAlignment="1" applyProtection="1"/>
    <xf numFmtId="166" fontId="11" fillId="0" borderId="3" xfId="0" applyNumberFormat="1" applyFont="1" applyFill="1" applyBorder="1" applyAlignment="1" applyProtection="1"/>
    <xf numFmtId="166" fontId="10" fillId="0" borderId="3" xfId="0" applyNumberFormat="1" applyFont="1" applyFill="1" applyBorder="1" applyAlignment="1" applyProtection="1"/>
    <xf numFmtId="0" fontId="0" fillId="0" borderId="0" xfId="0"/>
    <xf numFmtId="0" fontId="10" fillId="0" borderId="0" xfId="0" applyFont="1"/>
    <xf numFmtId="168" fontId="0" fillId="0" borderId="0" xfId="0" applyNumberFormat="1"/>
    <xf numFmtId="0" fontId="0" fillId="0" borderId="0" xfId="0" applyFont="1" applyAlignment="1"/>
    <xf numFmtId="0" fontId="10" fillId="0" borderId="0" xfId="0" applyFont="1" applyBorder="1"/>
    <xf numFmtId="0" fontId="8" fillId="0" borderId="96" xfId="46" applyNumberFormat="1" applyFont="1" applyFill="1" applyBorder="1" applyAlignment="1" applyProtection="1">
      <alignment horizontal="center" vertical="center"/>
    </xf>
    <xf numFmtId="0" fontId="22" fillId="0" borderId="96" xfId="46" applyNumberFormat="1" applyFont="1" applyFill="1" applyBorder="1" applyAlignment="1" applyProtection="1">
      <alignment horizontal="center" vertical="center"/>
    </xf>
    <xf numFmtId="0" fontId="22" fillId="0" borderId="96" xfId="46" applyNumberFormat="1" applyFont="1" applyFill="1" applyBorder="1" applyAlignment="1" applyProtection="1">
      <alignment horizontal="center" vertical="center" wrapText="1"/>
    </xf>
    <xf numFmtId="0" fontId="22" fillId="0" borderId="96" xfId="46" applyNumberFormat="1" applyFont="1" applyFill="1" applyBorder="1" applyAlignment="1" applyProtection="1">
      <alignment wrapText="1"/>
    </xf>
    <xf numFmtId="0" fontId="8" fillId="0" borderId="3" xfId="46" applyNumberFormat="1" applyFont="1" applyFill="1" applyBorder="1" applyAlignment="1" applyProtection="1">
      <alignment horizontal="center" vertical="center"/>
    </xf>
    <xf numFmtId="0" fontId="22" fillId="0" borderId="3" xfId="46" applyNumberFormat="1" applyFont="1" applyFill="1" applyBorder="1" applyAlignment="1" applyProtection="1">
      <alignment horizontal="center" vertical="center"/>
    </xf>
    <xf numFmtId="0" fontId="40" fillId="5" borderId="96" xfId="46" applyNumberFormat="1" applyFont="1" applyFill="1" applyBorder="1" applyAlignment="1" applyProtection="1">
      <alignment horizontal="center" vertical="center" wrapText="1"/>
    </xf>
    <xf numFmtId="168" fontId="22" fillId="6" borderId="96" xfId="46" applyNumberFormat="1" applyFont="1" applyFill="1" applyBorder="1" applyAlignment="1" applyProtection="1">
      <alignment horizontal="center" vertical="center"/>
    </xf>
    <xf numFmtId="0" fontId="40" fillId="3" borderId="136" xfId="46" applyNumberFormat="1" applyFont="1" applyFill="1" applyBorder="1" applyAlignment="1" applyProtection="1">
      <alignment horizontal="center"/>
    </xf>
    <xf numFmtId="0" fontId="8" fillId="3" borderId="0" xfId="46" applyNumberFormat="1" applyFont="1" applyFill="1" applyBorder="1" applyAlignment="1" applyProtection="1"/>
    <xf numFmtId="167" fontId="8" fillId="3" borderId="0" xfId="46" applyNumberFormat="1" applyFont="1" applyFill="1" applyBorder="1" applyAlignment="1" applyProtection="1"/>
    <xf numFmtId="2" fontId="8" fillId="3" borderId="0" xfId="46" applyNumberFormat="1" applyFont="1" applyFill="1" applyBorder="1" applyAlignment="1" applyProtection="1">
      <alignment horizontal="center" vertical="center" wrapText="1"/>
    </xf>
    <xf numFmtId="0" fontId="42" fillId="0" borderId="0" xfId="0" applyFont="1"/>
    <xf numFmtId="0" fontId="40" fillId="5" borderId="96" xfId="46" applyNumberFormat="1" applyFont="1" applyFill="1" applyBorder="1" applyAlignment="1" applyProtection="1">
      <alignment horizontal="center" vertical="center"/>
    </xf>
    <xf numFmtId="0" fontId="40" fillId="3" borderId="96" xfId="46" applyNumberFormat="1" applyFont="1" applyFill="1" applyBorder="1" applyAlignment="1" applyProtection="1">
      <alignment horizontal="center" vertical="center"/>
    </xf>
    <xf numFmtId="0" fontId="43" fillId="0" borderId="96" xfId="46" applyNumberFormat="1" applyFont="1" applyFill="1" applyBorder="1" applyAlignment="1" applyProtection="1">
      <alignment wrapText="1"/>
    </xf>
    <xf numFmtId="0" fontId="40" fillId="6" borderId="96" xfId="46" applyNumberFormat="1" applyFont="1" applyFill="1" applyBorder="1" applyAlignment="1" applyProtection="1">
      <alignment horizontal="center" vertical="center" wrapText="1"/>
    </xf>
    <xf numFmtId="0" fontId="40" fillId="6" borderId="96" xfId="46" applyNumberFormat="1" applyFont="1" applyFill="1" applyBorder="1" applyAlignment="1" applyProtection="1">
      <alignment horizontal="center" vertical="center"/>
    </xf>
    <xf numFmtId="0" fontId="22" fillId="0" borderId="3" xfId="46" applyNumberFormat="1" applyFont="1" applyFill="1" applyBorder="1" applyAlignment="1" applyProtection="1">
      <alignment horizontal="center" vertical="center" wrapText="1"/>
    </xf>
    <xf numFmtId="168" fontId="22" fillId="6" borderId="3" xfId="2" applyNumberFormat="1" applyFont="1" applyFill="1" applyBorder="1" applyAlignment="1">
      <alignment horizontal="center" vertical="center" wrapText="1"/>
    </xf>
    <xf numFmtId="168" fontId="22" fillId="6" borderId="3" xfId="2" applyNumberFormat="1" applyFont="1" applyFill="1" applyBorder="1" applyAlignment="1">
      <alignment horizontal="center" vertical="center"/>
    </xf>
    <xf numFmtId="168" fontId="22" fillId="7" borderId="96" xfId="46" applyNumberFormat="1" applyFont="1" applyFill="1" applyBorder="1" applyAlignment="1" applyProtection="1">
      <alignment horizontal="center" vertical="center"/>
    </xf>
    <xf numFmtId="168" fontId="22" fillId="7" borderId="3" xfId="46" applyNumberFormat="1" applyFont="1" applyFill="1" applyBorder="1" applyAlignment="1" applyProtection="1">
      <alignment horizontal="center" vertical="center" wrapText="1"/>
    </xf>
    <xf numFmtId="168" fontId="40" fillId="7" borderId="137" xfId="46" applyNumberFormat="1" applyFont="1" applyFill="1" applyBorder="1" applyAlignment="1" applyProtection="1">
      <alignment horizontal="center" vertical="center"/>
    </xf>
    <xf numFmtId="0" fontId="22" fillId="0" borderId="96" xfId="46" applyNumberFormat="1" applyFont="1" applyFill="1" applyBorder="1" applyAlignment="1" applyProtection="1">
      <alignment horizontal="left" vertical="center" wrapText="1"/>
    </xf>
    <xf numFmtId="0" fontId="22" fillId="0" borderId="141" xfId="46" applyNumberFormat="1" applyFont="1" applyFill="1" applyBorder="1" applyAlignment="1" applyProtection="1">
      <alignment horizontal="center" vertical="center"/>
    </xf>
    <xf numFmtId="168" fontId="22" fillId="6" borderId="96" xfId="46" applyNumberFormat="1" applyFont="1" applyFill="1" applyBorder="1" applyAlignment="1">
      <alignment horizontal="center" vertical="center"/>
    </xf>
    <xf numFmtId="168" fontId="6" fillId="6" borderId="3" xfId="2" applyNumberFormat="1" applyFont="1" applyFill="1" applyBorder="1" applyAlignment="1">
      <alignment horizontal="center" vertical="center" wrapText="1"/>
    </xf>
    <xf numFmtId="168" fontId="6" fillId="6" borderId="96" xfId="46" applyNumberFormat="1" applyFont="1" applyFill="1" applyBorder="1" applyAlignment="1" applyProtection="1">
      <alignment horizontal="center" vertical="center" wrapText="1"/>
    </xf>
    <xf numFmtId="168" fontId="22" fillId="7" borderId="96" xfId="46" applyNumberFormat="1" applyFont="1" applyFill="1" applyBorder="1" applyAlignment="1" applyProtection="1">
      <alignment horizontal="center" vertical="center" wrapText="1"/>
    </xf>
    <xf numFmtId="168" fontId="22" fillId="7" borderId="96" xfId="4" applyNumberFormat="1" applyFont="1" applyFill="1" applyBorder="1" applyAlignment="1" applyProtection="1">
      <alignment horizontal="center" vertical="center" wrapText="1"/>
    </xf>
    <xf numFmtId="168" fontId="22" fillId="7" borderId="96" xfId="4" applyNumberFormat="1" applyFont="1" applyFill="1" applyBorder="1" applyAlignment="1" applyProtection="1">
      <alignment horizontal="center" vertical="center"/>
    </xf>
    <xf numFmtId="168" fontId="6" fillId="7" borderId="96" xfId="46" applyNumberFormat="1" applyFont="1" applyFill="1" applyBorder="1" applyAlignment="1" applyProtection="1">
      <alignment horizontal="center" vertical="center"/>
    </xf>
    <xf numFmtId="168" fontId="6" fillId="7" borderId="3" xfId="2" applyNumberFormat="1" applyFont="1" applyFill="1" applyBorder="1" applyAlignment="1">
      <alignment horizontal="center" vertical="center"/>
    </xf>
    <xf numFmtId="168" fontId="6" fillId="7" borderId="3" xfId="2" applyNumberFormat="1" applyFont="1" applyFill="1" applyBorder="1" applyAlignment="1">
      <alignment horizontal="center" vertical="center" wrapText="1"/>
    </xf>
    <xf numFmtId="168" fontId="6" fillId="7" borderId="96" xfId="46" applyNumberFormat="1" applyFont="1" applyFill="1" applyBorder="1" applyAlignment="1" applyProtection="1">
      <alignment horizontal="center" vertical="center" wrapText="1"/>
    </xf>
    <xf numFmtId="168" fontId="8" fillId="7" borderId="96" xfId="46" applyNumberFormat="1" applyFont="1" applyFill="1" applyBorder="1" applyAlignment="1" applyProtection="1">
      <alignment horizontal="center" vertical="center"/>
    </xf>
    <xf numFmtId="168" fontId="8" fillId="7" borderId="3" xfId="2" applyNumberFormat="1" applyFont="1" applyFill="1" applyBorder="1" applyAlignment="1">
      <alignment horizontal="center" vertical="center" wrapText="1"/>
    </xf>
    <xf numFmtId="0" fontId="0" fillId="7" borderId="0" xfId="0" applyFill="1"/>
    <xf numFmtId="0" fontId="8" fillId="0" borderId="13" xfId="46" applyNumberFormat="1" applyFont="1" applyFill="1" applyBorder="1" applyAlignment="1" applyProtection="1">
      <alignment horizontal="center" vertical="center"/>
    </xf>
    <xf numFmtId="0" fontId="8" fillId="3" borderId="37" xfId="46" applyNumberFormat="1" applyFont="1" applyFill="1" applyBorder="1" applyAlignment="1" applyProtection="1"/>
    <xf numFmtId="0" fontId="22" fillId="0" borderId="141" xfId="46" applyNumberFormat="1" applyFont="1" applyFill="1" applyBorder="1" applyAlignment="1" applyProtection="1">
      <alignment horizontal="center" vertical="center" wrapText="1"/>
    </xf>
    <xf numFmtId="0" fontId="22" fillId="0" borderId="141" xfId="2" applyFont="1" applyFill="1" applyBorder="1" applyAlignment="1">
      <alignment horizontal="left" vertical="center" wrapText="1"/>
    </xf>
    <xf numFmtId="168" fontId="22" fillId="6" borderId="141" xfId="2" applyNumberFormat="1" applyFont="1" applyFill="1" applyBorder="1" applyAlignment="1">
      <alignment horizontal="center" vertical="center" wrapText="1"/>
    </xf>
    <xf numFmtId="168" fontId="22" fillId="6" borderId="141" xfId="2" applyNumberFormat="1" applyFont="1" applyFill="1" applyBorder="1" applyAlignment="1">
      <alignment horizontal="center" vertical="center"/>
    </xf>
    <xf numFmtId="168" fontId="22" fillId="6" borderId="141" xfId="19" applyNumberFormat="1" applyFont="1" applyFill="1" applyBorder="1" applyAlignment="1">
      <alignment vertical="center" wrapText="1"/>
    </xf>
    <xf numFmtId="168" fontId="22" fillId="7" borderId="141" xfId="46" applyNumberFormat="1" applyFont="1" applyFill="1" applyBorder="1" applyAlignment="1" applyProtection="1">
      <alignment horizontal="center" vertical="center"/>
    </xf>
    <xf numFmtId="168" fontId="22" fillId="7" borderId="141" xfId="46" applyNumberFormat="1" applyFont="1" applyFill="1" applyBorder="1" applyAlignment="1" applyProtection="1">
      <alignment horizontal="center" vertical="center" wrapText="1"/>
    </xf>
    <xf numFmtId="168" fontId="43" fillId="6" borderId="96" xfId="46" applyNumberFormat="1" applyFont="1" applyFill="1" applyBorder="1" applyAlignment="1">
      <alignment horizontal="center" vertical="center"/>
    </xf>
    <xf numFmtId="168" fontId="43" fillId="7" borderId="96" xfId="4" applyNumberFormat="1" applyFont="1" applyFill="1" applyBorder="1" applyAlignment="1" applyProtection="1">
      <alignment horizontal="center" vertical="center"/>
    </xf>
    <xf numFmtId="168" fontId="45" fillId="7" borderId="3" xfId="2" applyNumberFormat="1" applyFont="1" applyFill="1" applyBorder="1" applyAlignment="1">
      <alignment horizontal="center" vertical="center"/>
    </xf>
    <xf numFmtId="168" fontId="43" fillId="7" borderId="96" xfId="4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wrapText="1"/>
    </xf>
    <xf numFmtId="0" fontId="22" fillId="0" borderId="96" xfId="46" applyFont="1" applyFill="1" applyBorder="1" applyAlignment="1">
      <alignment horizontal="center" vertical="center"/>
    </xf>
    <xf numFmtId="0" fontId="22" fillId="0" borderId="30" xfId="46" applyNumberFormat="1" applyFont="1" applyFill="1" applyBorder="1" applyAlignment="1" applyProtection="1">
      <alignment horizontal="center" vertical="center"/>
    </xf>
    <xf numFmtId="0" fontId="22" fillId="0" borderId="30" xfId="46" applyNumberFormat="1" applyFont="1" applyFill="1" applyBorder="1" applyAlignment="1" applyProtection="1">
      <alignment horizontal="left" vertical="center" wrapText="1"/>
    </xf>
    <xf numFmtId="0" fontId="22" fillId="0" borderId="30" xfId="46" applyNumberFormat="1" applyFont="1" applyFill="1" applyBorder="1" applyAlignment="1" applyProtection="1">
      <alignment horizontal="center" vertical="center" wrapText="1"/>
    </xf>
    <xf numFmtId="0" fontId="43" fillId="0" borderId="140" xfId="46" applyNumberFormat="1" applyFont="1" applyFill="1" applyBorder="1" applyAlignment="1" applyProtection="1">
      <alignment wrapText="1"/>
    </xf>
    <xf numFmtId="0" fontId="22" fillId="0" borderId="138" xfId="46" applyNumberFormat="1" applyFont="1" applyFill="1" applyBorder="1" applyAlignment="1" applyProtection="1">
      <alignment horizontal="center" vertical="center"/>
    </xf>
    <xf numFmtId="0" fontId="22" fillId="0" borderId="138" xfId="46" applyNumberFormat="1" applyFont="1" applyFill="1" applyBorder="1" applyAlignment="1" applyProtection="1">
      <alignment horizontal="left" vertical="center" wrapText="1"/>
    </xf>
    <xf numFmtId="0" fontId="22" fillId="0" borderId="85" xfId="46" applyNumberFormat="1" applyFont="1" applyFill="1" applyBorder="1" applyAlignment="1" applyProtection="1">
      <alignment horizontal="center" vertical="center"/>
    </xf>
    <xf numFmtId="0" fontId="22" fillId="0" borderId="3" xfId="46" applyNumberFormat="1" applyFont="1" applyFill="1" applyBorder="1" applyAlignment="1" applyProtection="1">
      <alignment horizontal="left" vertical="center" wrapText="1"/>
    </xf>
    <xf numFmtId="0" fontId="22" fillId="0" borderId="93" xfId="46" applyNumberFormat="1" applyFont="1" applyFill="1" applyBorder="1" applyAlignment="1" applyProtection="1">
      <alignment horizontal="center" vertical="center" wrapText="1"/>
    </xf>
    <xf numFmtId="0" fontId="22" fillId="0" borderId="88" xfId="46" applyNumberFormat="1" applyFont="1" applyFill="1" applyBorder="1" applyAlignment="1" applyProtection="1">
      <alignment wrapText="1"/>
    </xf>
    <xf numFmtId="0" fontId="22" fillId="0" borderId="96" xfId="4" applyNumberFormat="1" applyFont="1" applyFill="1" applyBorder="1" applyAlignment="1" applyProtection="1">
      <alignment wrapText="1"/>
    </xf>
    <xf numFmtId="0" fontId="43" fillId="0" borderId="96" xfId="46" applyNumberFormat="1" applyFont="1" applyFill="1" applyBorder="1" applyAlignment="1" applyProtection="1">
      <alignment horizontal="center" vertical="center"/>
    </xf>
    <xf numFmtId="0" fontId="43" fillId="0" borderId="3" xfId="46" applyNumberFormat="1" applyFont="1" applyFill="1" applyBorder="1" applyAlignment="1" applyProtection="1">
      <alignment horizontal="center" vertical="center"/>
    </xf>
    <xf numFmtId="0" fontId="22" fillId="0" borderId="96" xfId="46" applyNumberFormat="1" applyFont="1" applyFill="1" applyBorder="1" applyAlignment="1" applyProtection="1">
      <alignment horizontal="left" wrapText="1"/>
    </xf>
    <xf numFmtId="0" fontId="22" fillId="0" borderId="96" xfId="2" applyFont="1" applyFill="1" applyBorder="1" applyAlignment="1">
      <alignment horizontal="left" vertical="center" wrapText="1"/>
    </xf>
    <xf numFmtId="0" fontId="43" fillId="0" borderId="13" xfId="46" applyNumberFormat="1" applyFont="1" applyFill="1" applyBorder="1" applyAlignment="1" applyProtection="1">
      <alignment horizontal="center" vertical="center"/>
    </xf>
    <xf numFmtId="0" fontId="22" fillId="0" borderId="13" xfId="46" applyNumberFormat="1" applyFont="1" applyFill="1" applyBorder="1" applyAlignment="1" applyProtection="1">
      <alignment horizontal="center" vertical="center"/>
    </xf>
    <xf numFmtId="0" fontId="22" fillId="0" borderId="13" xfId="46" applyNumberFormat="1" applyFont="1" applyFill="1" applyBorder="1" applyAlignment="1" applyProtection="1">
      <alignment horizontal="left" vertical="center" wrapText="1"/>
    </xf>
    <xf numFmtId="0" fontId="22" fillId="0" borderId="13" xfId="46" applyNumberFormat="1" applyFont="1" applyFill="1" applyBorder="1" applyAlignment="1" applyProtection="1">
      <alignment horizontal="center" vertical="center" wrapText="1"/>
    </xf>
    <xf numFmtId="0" fontId="43" fillId="0" borderId="3" xfId="46" applyNumberFormat="1" applyFont="1" applyFill="1" applyBorder="1" applyAlignment="1" applyProtection="1">
      <alignment horizontal="left" vertical="center" wrapText="1"/>
    </xf>
    <xf numFmtId="0" fontId="43" fillId="0" borderId="3" xfId="46" applyNumberFormat="1" applyFont="1" applyFill="1" applyBorder="1" applyAlignment="1" applyProtection="1">
      <alignment horizontal="center" vertical="center" wrapText="1"/>
    </xf>
    <xf numFmtId="0" fontId="10" fillId="0" borderId="138" xfId="0" applyFont="1" applyFill="1" applyBorder="1" applyAlignment="1">
      <alignment vertical="center" wrapText="1"/>
    </xf>
    <xf numFmtId="0" fontId="22" fillId="0" borderId="30" xfId="46" applyFont="1" applyFill="1" applyBorder="1" applyAlignment="1">
      <alignment horizontal="center" vertical="center" wrapText="1"/>
    </xf>
    <xf numFmtId="0" fontId="22" fillId="0" borderId="13" xfId="46" applyFont="1" applyFill="1" applyBorder="1" applyAlignment="1">
      <alignment horizontal="center" vertical="center" wrapText="1"/>
    </xf>
    <xf numFmtId="0" fontId="10" fillId="0" borderId="142" xfId="0" applyFont="1" applyFill="1" applyBorder="1" applyAlignment="1">
      <alignment vertical="center" wrapText="1"/>
    </xf>
    <xf numFmtId="0" fontId="8" fillId="0" borderId="30" xfId="46" applyNumberFormat="1" applyFont="1" applyFill="1" applyBorder="1" applyAlignment="1" applyProtection="1">
      <alignment horizontal="center" vertical="center"/>
    </xf>
    <xf numFmtId="0" fontId="45" fillId="0" borderId="3" xfId="46" applyNumberFormat="1" applyFont="1" applyFill="1" applyBorder="1" applyAlignment="1" applyProtection="1">
      <alignment horizontal="center" vertical="center"/>
    </xf>
    <xf numFmtId="168" fontId="22" fillId="6" borderId="96" xfId="46" applyNumberFormat="1" applyFont="1" applyFill="1" applyBorder="1" applyAlignment="1" applyProtection="1">
      <alignment horizontal="center" vertical="center" wrapText="1"/>
    </xf>
    <xf numFmtId="168" fontId="43" fillId="6" borderId="96" xfId="46" applyNumberFormat="1" applyFont="1" applyFill="1" applyBorder="1" applyAlignment="1" applyProtection="1">
      <alignment horizontal="center" vertical="center"/>
    </xf>
    <xf numFmtId="168" fontId="43" fillId="6" borderId="96" xfId="46" applyNumberFormat="1" applyFont="1" applyFill="1" applyBorder="1" applyAlignment="1" applyProtection="1">
      <alignment horizontal="center" vertical="center" wrapText="1"/>
    </xf>
    <xf numFmtId="49" fontId="43" fillId="6" borderId="96" xfId="46" applyNumberFormat="1" applyFont="1" applyFill="1" applyBorder="1" applyAlignment="1" applyProtection="1">
      <alignment horizontal="center" vertical="center"/>
    </xf>
    <xf numFmtId="167" fontId="43" fillId="6" borderId="96" xfId="46" applyNumberFormat="1" applyFont="1" applyFill="1" applyBorder="1" applyAlignment="1" applyProtection="1">
      <alignment horizontal="center" vertical="center"/>
    </xf>
    <xf numFmtId="168" fontId="22" fillId="6" borderId="96" xfId="2" applyNumberFormat="1" applyFont="1" applyFill="1" applyBorder="1" applyAlignment="1">
      <alignment horizontal="center" vertical="center" wrapText="1"/>
    </xf>
    <xf numFmtId="168" fontId="22" fillId="6" borderId="96" xfId="2" applyNumberFormat="1" applyFont="1" applyFill="1" applyBorder="1" applyAlignment="1">
      <alignment horizontal="center" vertical="center"/>
    </xf>
    <xf numFmtId="168" fontId="22" fillId="6" borderId="30" xfId="2" applyNumberFormat="1" applyFont="1" applyFill="1" applyBorder="1" applyAlignment="1">
      <alignment horizontal="center" vertical="center" wrapText="1"/>
    </xf>
    <xf numFmtId="168" fontId="22" fillId="6" borderId="30" xfId="2" applyNumberFormat="1" applyFont="1" applyFill="1" applyBorder="1" applyAlignment="1">
      <alignment horizontal="center" vertical="center"/>
    </xf>
    <xf numFmtId="168" fontId="22" fillId="6" borderId="30" xfId="19" applyNumberFormat="1" applyFont="1" applyFill="1" applyBorder="1" applyAlignment="1">
      <alignment horizontal="center" vertical="center" wrapText="1"/>
    </xf>
    <xf numFmtId="168" fontId="6" fillId="6" borderId="3" xfId="2" applyNumberFormat="1" applyFont="1" applyFill="1" applyBorder="1" applyAlignment="1">
      <alignment horizontal="center" vertical="center"/>
    </xf>
    <xf numFmtId="168" fontId="38" fillId="6" borderId="3" xfId="2" applyNumberFormat="1" applyFont="1" applyFill="1" applyBorder="1" applyAlignment="1">
      <alignment horizontal="center" vertical="center"/>
    </xf>
    <xf numFmtId="168" fontId="6" fillId="6" borderId="0" xfId="2" applyNumberFormat="1" applyFont="1" applyFill="1" applyBorder="1" applyAlignment="1">
      <alignment horizontal="center" vertical="center" wrapText="1"/>
    </xf>
    <xf numFmtId="168" fontId="38" fillId="6" borderId="0" xfId="2" applyNumberFormat="1" applyFont="1" applyFill="1" applyBorder="1" applyAlignment="1">
      <alignment horizontal="center" vertical="center"/>
    </xf>
    <xf numFmtId="169" fontId="38" fillId="6" borderId="3" xfId="0" applyNumberFormat="1" applyFont="1" applyFill="1" applyBorder="1" applyAlignment="1">
      <alignment vertical="center"/>
    </xf>
    <xf numFmtId="0" fontId="6" fillId="6" borderId="3" xfId="0" applyFont="1" applyFill="1" applyBorder="1" applyAlignment="1">
      <alignment vertical="center"/>
    </xf>
    <xf numFmtId="0" fontId="22" fillId="6" borderId="96" xfId="46" applyNumberFormat="1" applyFont="1" applyFill="1" applyBorder="1" applyAlignment="1" applyProtection="1">
      <alignment horizontal="center" vertical="center"/>
    </xf>
    <xf numFmtId="0" fontId="43" fillId="6" borderId="96" xfId="46" applyNumberFormat="1" applyFont="1" applyFill="1" applyBorder="1" applyAlignment="1" applyProtection="1">
      <alignment horizontal="center" vertical="center"/>
    </xf>
    <xf numFmtId="168" fontId="22" fillId="6" borderId="3" xfId="46" applyNumberFormat="1" applyFont="1" applyFill="1" applyBorder="1" applyAlignment="1" applyProtection="1">
      <alignment horizontal="center" vertical="center" wrapText="1"/>
    </xf>
    <xf numFmtId="168" fontId="22" fillId="6" borderId="13" xfId="2" applyNumberFormat="1" applyFont="1" applyFill="1" applyBorder="1" applyAlignment="1">
      <alignment horizontal="center" vertical="center" wrapText="1"/>
    </xf>
    <xf numFmtId="168" fontId="22" fillId="6" borderId="13" xfId="2" applyNumberFormat="1" applyFont="1" applyFill="1" applyBorder="1" applyAlignment="1">
      <alignment horizontal="center" vertical="center"/>
    </xf>
    <xf numFmtId="168" fontId="22" fillId="6" borderId="13" xfId="19" applyNumberFormat="1" applyFont="1" applyFill="1" applyBorder="1" applyAlignment="1">
      <alignment vertical="center" wrapText="1"/>
    </xf>
    <xf numFmtId="168" fontId="43" fillId="6" borderId="3" xfId="2" applyNumberFormat="1" applyFont="1" applyFill="1" applyBorder="1" applyAlignment="1">
      <alignment horizontal="center" vertical="center" wrapText="1"/>
    </xf>
    <xf numFmtId="168" fontId="43" fillId="6" borderId="3" xfId="2" applyNumberFormat="1" applyFont="1" applyFill="1" applyBorder="1" applyAlignment="1">
      <alignment horizontal="center" vertical="center"/>
    </xf>
    <xf numFmtId="168" fontId="43" fillId="6" borderId="3" xfId="19" applyNumberFormat="1" applyFont="1" applyFill="1" applyBorder="1" applyAlignment="1">
      <alignment vertical="center" wrapText="1"/>
    </xf>
    <xf numFmtId="168" fontId="22" fillId="6" borderId="96" xfId="19" applyNumberFormat="1" applyFont="1" applyFill="1" applyBorder="1" applyAlignment="1">
      <alignment horizontal="center" vertical="center" wrapText="1"/>
    </xf>
    <xf numFmtId="168" fontId="22" fillId="6" borderId="13" xfId="32" applyNumberFormat="1" applyFont="1" applyFill="1" applyBorder="1" applyAlignment="1">
      <alignment vertical="center" wrapText="1"/>
    </xf>
    <xf numFmtId="168" fontId="22" fillId="6" borderId="13" xfId="33" applyNumberFormat="1" applyFont="1" applyFill="1" applyBorder="1" applyAlignment="1">
      <alignment vertical="center" wrapText="1"/>
    </xf>
    <xf numFmtId="168" fontId="43" fillId="7" borderId="96" xfId="46" applyNumberFormat="1" applyFont="1" applyFill="1" applyBorder="1" applyAlignment="1" applyProtection="1">
      <alignment horizontal="center" vertical="center" wrapText="1"/>
    </xf>
    <xf numFmtId="168" fontId="6" fillId="7" borderId="37" xfId="2" applyNumberFormat="1" applyFont="1" applyFill="1" applyBorder="1" applyAlignment="1">
      <alignment horizontal="center" vertical="center" wrapText="1"/>
    </xf>
    <xf numFmtId="168" fontId="6" fillId="7" borderId="37" xfId="2" applyNumberFormat="1" applyFont="1" applyFill="1" applyBorder="1" applyAlignment="1">
      <alignment horizontal="center" vertical="center"/>
    </xf>
    <xf numFmtId="168" fontId="38" fillId="7" borderId="13" xfId="2" applyNumberFormat="1" applyFont="1" applyFill="1" applyBorder="1" applyAlignment="1">
      <alignment horizontal="center" vertical="center"/>
    </xf>
    <xf numFmtId="168" fontId="38" fillId="7" borderId="3" xfId="2" applyNumberFormat="1" applyFont="1" applyFill="1" applyBorder="1" applyAlignment="1">
      <alignment horizontal="center" vertical="center" wrapText="1"/>
    </xf>
    <xf numFmtId="168" fontId="6" fillId="7" borderId="0" xfId="2" applyNumberFormat="1" applyFont="1" applyFill="1" applyBorder="1" applyAlignment="1">
      <alignment horizontal="center" vertical="center" wrapText="1"/>
    </xf>
    <xf numFmtId="169" fontId="38" fillId="7" borderId="3" xfId="0" applyNumberFormat="1" applyFont="1" applyFill="1" applyBorder="1" applyAlignment="1">
      <alignment vertical="center"/>
    </xf>
    <xf numFmtId="0" fontId="6" fillId="7" borderId="3" xfId="0" applyFont="1" applyFill="1" applyBorder="1" applyAlignment="1">
      <alignment vertical="center"/>
    </xf>
    <xf numFmtId="168" fontId="44" fillId="7" borderId="96" xfId="46" applyNumberFormat="1" applyFont="1" applyFill="1" applyBorder="1" applyAlignment="1" applyProtection="1">
      <alignment horizontal="center" vertical="center"/>
    </xf>
    <xf numFmtId="168" fontId="22" fillId="7" borderId="3" xfId="46" applyNumberFormat="1" applyFont="1" applyFill="1" applyBorder="1" applyAlignment="1" applyProtection="1">
      <alignment horizontal="center" vertical="center"/>
    </xf>
    <xf numFmtId="168" fontId="22" fillId="7" borderId="30" xfId="46" applyNumberFormat="1" applyFont="1" applyFill="1" applyBorder="1" applyAlignment="1" applyProtection="1">
      <alignment horizontal="center" vertical="center" wrapText="1"/>
    </xf>
    <xf numFmtId="168" fontId="6" fillId="7" borderId="3" xfId="0" applyNumberFormat="1" applyFont="1" applyFill="1" applyBorder="1" applyAlignment="1">
      <alignment horizontal="center" vertical="center"/>
    </xf>
    <xf numFmtId="168" fontId="22" fillId="7" borderId="87" xfId="46" applyNumberFormat="1" applyFont="1" applyFill="1" applyBorder="1" applyAlignment="1" applyProtection="1">
      <alignment horizontal="center" vertical="center"/>
    </xf>
    <xf numFmtId="168" fontId="22" fillId="7" borderId="88" xfId="46" applyNumberFormat="1" applyFont="1" applyFill="1" applyBorder="1" applyAlignment="1" applyProtection="1">
      <alignment horizontal="center" vertical="center" wrapText="1"/>
    </xf>
    <xf numFmtId="168" fontId="6" fillId="7" borderId="82" xfId="2" applyNumberFormat="1" applyFont="1" applyFill="1" applyBorder="1" applyAlignment="1">
      <alignment horizontal="center" vertical="center" wrapText="1"/>
    </xf>
    <xf numFmtId="168" fontId="6" fillId="7" borderId="82" xfId="2" applyNumberFormat="1" applyFont="1" applyFill="1" applyBorder="1" applyAlignment="1">
      <alignment horizontal="center" vertical="center"/>
    </xf>
    <xf numFmtId="168" fontId="22" fillId="7" borderId="13" xfId="46" applyNumberFormat="1" applyFont="1" applyFill="1" applyBorder="1" applyAlignment="1" applyProtection="1">
      <alignment horizontal="center" vertical="center" wrapText="1"/>
    </xf>
    <xf numFmtId="168" fontId="43" fillId="7" borderId="3" xfId="2" applyNumberFormat="1" applyFont="1" applyFill="1" applyBorder="1" applyAlignment="1">
      <alignment horizontal="center" vertical="center" wrapText="1"/>
    </xf>
    <xf numFmtId="168" fontId="43" fillId="7" borderId="3" xfId="2" applyNumberFormat="1" applyFont="1" applyFill="1" applyBorder="1" applyAlignment="1">
      <alignment horizontal="center" vertical="center"/>
    </xf>
    <xf numFmtId="168" fontId="43" fillId="7" borderId="3" xfId="19" applyNumberFormat="1" applyFont="1" applyFill="1" applyBorder="1" applyAlignment="1">
      <alignment vertical="center" wrapText="1"/>
    </xf>
    <xf numFmtId="168" fontId="43" fillId="7" borderId="3" xfId="46" applyNumberFormat="1" applyFont="1" applyFill="1" applyBorder="1" applyAlignment="1" applyProtection="1">
      <alignment horizontal="center" vertical="center" wrapText="1"/>
    </xf>
    <xf numFmtId="168" fontId="6" fillId="7" borderId="13" xfId="2" applyNumberFormat="1" applyFont="1" applyFill="1" applyBorder="1" applyAlignment="1">
      <alignment horizontal="center" vertical="center" wrapText="1"/>
    </xf>
    <xf numFmtId="168" fontId="6" fillId="7" borderId="13" xfId="2" applyNumberFormat="1" applyFont="1" applyFill="1" applyBorder="1" applyAlignment="1">
      <alignment horizontal="center" vertical="center"/>
    </xf>
    <xf numFmtId="168" fontId="22" fillId="7" borderId="13" xfId="46" applyNumberFormat="1" applyFont="1" applyFill="1" applyBorder="1" applyAlignment="1">
      <alignment horizontal="center" vertical="center" wrapText="1"/>
    </xf>
    <xf numFmtId="4" fontId="22" fillId="0" borderId="96" xfId="46" applyNumberFormat="1" applyFont="1" applyFill="1" applyBorder="1" applyAlignment="1" applyProtection="1">
      <alignment horizontal="center" vertical="center" wrapText="1"/>
    </xf>
    <xf numFmtId="168" fontId="43" fillId="7" borderId="96" xfId="46" applyNumberFormat="1" applyFont="1" applyFill="1" applyBorder="1" applyAlignment="1" applyProtection="1">
      <alignment horizontal="center" vertical="center"/>
    </xf>
    <xf numFmtId="168" fontId="8" fillId="3" borderId="0" xfId="46" applyNumberFormat="1" applyFont="1" applyFill="1" applyBorder="1" applyAlignment="1" applyProtection="1"/>
    <xf numFmtId="0" fontId="0" fillId="0" borderId="0" xfId="0"/>
    <xf numFmtId="168" fontId="24" fillId="4" borderId="7" xfId="0" applyNumberFormat="1" applyFont="1" applyFill="1" applyBorder="1"/>
    <xf numFmtId="168" fontId="11" fillId="0" borderId="81" xfId="0" applyNumberFormat="1" applyFont="1" applyFill="1" applyBorder="1" applyAlignment="1" applyProtection="1"/>
    <xf numFmtId="168" fontId="0" fillId="4" borderId="69" xfId="0" applyNumberFormat="1" applyFont="1" applyFill="1" applyBorder="1" applyAlignment="1" applyProtection="1"/>
    <xf numFmtId="0" fontId="0" fillId="0" borderId="0" xfId="0"/>
    <xf numFmtId="166" fontId="0" fillId="0" borderId="47" xfId="0" applyNumberFormat="1" applyFont="1" applyFill="1" applyBorder="1" applyAlignment="1" applyProtection="1"/>
    <xf numFmtId="166" fontId="0" fillId="0" borderId="130" xfId="0" applyNumberFormat="1" applyFont="1" applyFill="1" applyBorder="1" applyAlignment="1" applyProtection="1"/>
    <xf numFmtId="166" fontId="0" fillId="0" borderId="131" xfId="0" applyNumberFormat="1" applyFont="1" applyFill="1" applyBorder="1" applyAlignment="1" applyProtection="1"/>
    <xf numFmtId="166" fontId="0" fillId="0" borderId="143" xfId="0" applyNumberFormat="1" applyFont="1" applyFill="1" applyBorder="1" applyAlignment="1" applyProtection="1"/>
    <xf numFmtId="166" fontId="11" fillId="4" borderId="7" xfId="0" applyNumberFormat="1" applyFont="1" applyFill="1" applyBorder="1"/>
    <xf numFmtId="0" fontId="11" fillId="4" borderId="11" xfId="0" applyFont="1" applyFill="1" applyBorder="1"/>
    <xf numFmtId="166" fontId="11" fillId="4" borderId="7" xfId="0" applyNumberFormat="1" applyFont="1" applyFill="1" applyBorder="1" applyAlignment="1"/>
    <xf numFmtId="166" fontId="11" fillId="4" borderId="1" xfId="0" applyNumberFormat="1" applyFont="1" applyFill="1" applyBorder="1"/>
    <xf numFmtId="166" fontId="11" fillId="4" borderId="15" xfId="0" applyNumberFormat="1" applyFont="1" applyFill="1" applyBorder="1"/>
    <xf numFmtId="0" fontId="23" fillId="0" borderId="11" xfId="0" applyFont="1" applyFill="1" applyBorder="1" applyAlignment="1">
      <alignment wrapText="1"/>
    </xf>
    <xf numFmtId="0" fontId="22" fillId="0" borderId="5" xfId="0" applyFont="1" applyBorder="1" applyAlignment="1">
      <alignment wrapText="1"/>
    </xf>
    <xf numFmtId="168" fontId="11" fillId="0" borderId="7" xfId="0" applyNumberFormat="1" applyFont="1" applyFill="1" applyBorder="1" applyAlignment="1">
      <alignment horizontal="right"/>
    </xf>
    <xf numFmtId="166" fontId="11" fillId="4" borderId="127" xfId="0" applyNumberFormat="1" applyFont="1" applyFill="1" applyBorder="1" applyAlignment="1" applyProtection="1"/>
    <xf numFmtId="167" fontId="0" fillId="4" borderId="23" xfId="0" applyNumberFormat="1" applyFill="1" applyBorder="1"/>
    <xf numFmtId="0" fontId="46" fillId="4" borderId="3" xfId="0" applyFont="1" applyFill="1" applyBorder="1" applyAlignment="1">
      <alignment wrapText="1"/>
    </xf>
    <xf numFmtId="0" fontId="35" fillId="4" borderId="3" xfId="0" applyFont="1" applyFill="1" applyBorder="1" applyAlignment="1">
      <alignment horizontal="center" vertical="center" wrapText="1"/>
    </xf>
    <xf numFmtId="0" fontId="35" fillId="4" borderId="3" xfId="4" applyFont="1" applyFill="1" applyBorder="1" applyAlignment="1">
      <alignment horizontal="left" vertical="top" wrapText="1"/>
    </xf>
    <xf numFmtId="168" fontId="35" fillId="4" borderId="3" xfId="4" applyNumberFormat="1" applyFont="1" applyFill="1" applyBorder="1"/>
    <xf numFmtId="0" fontId="43" fillId="4" borderId="3" xfId="0" applyFont="1" applyFill="1" applyBorder="1" applyAlignment="1">
      <alignment wrapText="1"/>
    </xf>
    <xf numFmtId="0" fontId="36" fillId="4" borderId="6" xfId="4" applyFont="1" applyFill="1" applyBorder="1" applyAlignment="1">
      <alignment horizontal="left" vertical="top" wrapText="1"/>
    </xf>
    <xf numFmtId="0" fontId="36" fillId="4" borderId="3" xfId="4" applyFont="1" applyFill="1" applyBorder="1" applyAlignment="1">
      <alignment horizontal="left" vertical="top" wrapText="1"/>
    </xf>
    <xf numFmtId="166" fontId="10" fillId="0" borderId="16" xfId="0" applyNumberFormat="1" applyFont="1" applyFill="1" applyBorder="1" applyAlignment="1"/>
    <xf numFmtId="166" fontId="0" fillId="0" borderId="67" xfId="0" applyNumberFormat="1" applyFont="1" applyFill="1" applyBorder="1" applyAlignment="1" applyProtection="1"/>
    <xf numFmtId="0" fontId="47" fillId="4" borderId="56" xfId="0" applyFont="1" applyFill="1" applyBorder="1" applyAlignment="1">
      <alignment wrapText="1"/>
    </xf>
    <xf numFmtId="168" fontId="10" fillId="0" borderId="7" xfId="0" applyNumberFormat="1" applyFont="1" applyFill="1" applyBorder="1" applyAlignment="1"/>
    <xf numFmtId="168" fontId="24" fillId="4" borderId="6" xfId="0" applyNumberFormat="1" applyFont="1" applyFill="1" applyBorder="1" applyAlignment="1"/>
    <xf numFmtId="0" fontId="11" fillId="4" borderId="76" xfId="0" applyNumberFormat="1" applyFont="1" applyFill="1" applyBorder="1" applyAlignment="1" applyProtection="1"/>
    <xf numFmtId="166" fontId="10" fillId="4" borderId="7" xfId="0" applyNumberFormat="1" applyFont="1" applyFill="1" applyBorder="1" applyAlignment="1" applyProtection="1"/>
    <xf numFmtId="166" fontId="10" fillId="4" borderId="47" xfId="0" applyNumberFormat="1" applyFont="1" applyFill="1" applyBorder="1" applyAlignment="1" applyProtection="1"/>
    <xf numFmtId="0" fontId="0" fillId="0" borderId="0" xfId="0"/>
    <xf numFmtId="166" fontId="10" fillId="4" borderId="1" xfId="0" applyNumberFormat="1" applyFont="1" applyFill="1" applyBorder="1"/>
    <xf numFmtId="168" fontId="24" fillId="0" borderId="7" xfId="0" applyNumberFormat="1" applyFont="1" applyFill="1" applyBorder="1"/>
    <xf numFmtId="0" fontId="14" fillId="0" borderId="76" xfId="0" applyNumberFormat="1" applyFont="1" applyFill="1" applyBorder="1" applyAlignment="1" applyProtection="1"/>
    <xf numFmtId="166" fontId="10" fillId="0" borderId="10" xfId="0" applyNumberFormat="1" applyFont="1" applyFill="1" applyBorder="1"/>
    <xf numFmtId="166" fontId="24" fillId="0" borderId="76" xfId="0" applyNumberFormat="1" applyFont="1" applyFill="1" applyBorder="1" applyAlignment="1" applyProtection="1"/>
    <xf numFmtId="166" fontId="24" fillId="0" borderId="47" xfId="0" applyNumberFormat="1" applyFont="1" applyFill="1" applyBorder="1" applyAlignment="1" applyProtection="1"/>
    <xf numFmtId="166" fontId="24" fillId="0" borderId="10" xfId="0" applyNumberFormat="1" applyFont="1" applyFill="1" applyBorder="1"/>
    <xf numFmtId="0" fontId="23" fillId="4" borderId="5" xfId="0" applyFont="1" applyFill="1" applyBorder="1" applyAlignment="1">
      <alignment wrapText="1"/>
    </xf>
    <xf numFmtId="168" fontId="11" fillId="4" borderId="7" xfId="0" applyNumberFormat="1" applyFont="1" applyFill="1" applyBorder="1" applyAlignment="1">
      <alignment horizontal="right"/>
    </xf>
    <xf numFmtId="168" fontId="48" fillId="4" borderId="7" xfId="0" applyNumberFormat="1" applyFont="1" applyFill="1" applyBorder="1"/>
    <xf numFmtId="0" fontId="22" fillId="0" borderId="8" xfId="0" applyFont="1" applyBorder="1" applyAlignment="1">
      <alignment wrapText="1"/>
    </xf>
    <xf numFmtId="166" fontId="10" fillId="4" borderId="3" xfId="0" applyNumberFormat="1" applyFont="1" applyFill="1" applyBorder="1" applyAlignment="1" applyProtection="1"/>
    <xf numFmtId="166" fontId="10" fillId="0" borderId="48" xfId="0" applyNumberFormat="1" applyFont="1" applyFill="1" applyBorder="1" applyAlignment="1" applyProtection="1"/>
    <xf numFmtId="166" fontId="11" fillId="4" borderId="3" xfId="0" applyNumberFormat="1" applyFont="1" applyFill="1" applyBorder="1" applyAlignment="1" applyProtection="1"/>
    <xf numFmtId="166" fontId="11" fillId="4" borderId="6" xfId="0" applyNumberFormat="1" applyFont="1" applyFill="1" applyBorder="1" applyAlignment="1"/>
    <xf numFmtId="0" fontId="11" fillId="4" borderId="3" xfId="0" applyFont="1" applyFill="1" applyBorder="1" applyAlignment="1"/>
    <xf numFmtId="168" fontId="10" fillId="4" borderId="7" xfId="0" applyNumberFormat="1" applyFont="1" applyFill="1" applyBorder="1" applyAlignment="1">
      <alignment horizontal="right"/>
    </xf>
    <xf numFmtId="166" fontId="24" fillId="4" borderId="7" xfId="0" applyNumberFormat="1" applyFont="1" applyFill="1" applyBorder="1"/>
    <xf numFmtId="166" fontId="24" fillId="4" borderId="1" xfId="0" applyNumberFormat="1" applyFont="1" applyFill="1" applyBorder="1"/>
    <xf numFmtId="166" fontId="24" fillId="4" borderId="7" xfId="0" applyNumberFormat="1" applyFont="1" applyFill="1" applyBorder="1" applyAlignment="1"/>
    <xf numFmtId="0" fontId="10" fillId="4" borderId="15" xfId="4" applyFont="1" applyFill="1" applyBorder="1"/>
    <xf numFmtId="0" fontId="11" fillId="4" borderId="13" xfId="0" applyFont="1" applyFill="1" applyBorder="1" applyAlignment="1">
      <alignment wrapText="1"/>
    </xf>
    <xf numFmtId="0" fontId="6" fillId="4" borderId="13" xfId="0" applyFont="1" applyFill="1" applyBorder="1" applyAlignment="1">
      <alignment horizontal="center" vertical="top" wrapText="1"/>
    </xf>
    <xf numFmtId="166" fontId="49" fillId="4" borderId="16" xfId="4" applyNumberFormat="1" applyFont="1" applyFill="1" applyBorder="1"/>
    <xf numFmtId="0" fontId="10" fillId="4" borderId="12" xfId="4" applyFont="1" applyFill="1" applyBorder="1" applyAlignment="1">
      <alignment horizontal="left" vertical="top" wrapText="1"/>
    </xf>
    <xf numFmtId="166" fontId="10" fillId="4" borderId="13" xfId="4" applyNumberFormat="1" applyFont="1" applyFill="1" applyBorder="1"/>
    <xf numFmtId="166" fontId="10" fillId="4" borderId="16" xfId="4" applyNumberFormat="1" applyFont="1" applyFill="1" applyBorder="1"/>
    <xf numFmtId="0" fontId="14" fillId="0" borderId="8" xfId="0" applyFont="1" applyFill="1" applyBorder="1" applyAlignment="1">
      <alignment wrapText="1"/>
    </xf>
    <xf numFmtId="0" fontId="22" fillId="4" borderId="8" xfId="0" applyFont="1" applyFill="1" applyBorder="1" applyAlignment="1">
      <alignment wrapText="1"/>
    </xf>
    <xf numFmtId="0" fontId="23" fillId="4" borderId="8" xfId="0" applyFont="1" applyFill="1" applyBorder="1" applyAlignment="1">
      <alignment wrapText="1"/>
    </xf>
    <xf numFmtId="166" fontId="11" fillId="0" borderId="144" xfId="0" applyNumberFormat="1" applyFont="1" applyFill="1" applyBorder="1" applyAlignment="1" applyProtection="1"/>
    <xf numFmtId="166" fontId="11" fillId="0" borderId="145" xfId="0" applyNumberFormat="1" applyFont="1" applyFill="1" applyBorder="1" applyAlignment="1" applyProtection="1"/>
    <xf numFmtId="166" fontId="10" fillId="0" borderId="144" xfId="0" applyNumberFormat="1" applyFont="1" applyFill="1" applyBorder="1" applyAlignment="1" applyProtection="1"/>
    <xf numFmtId="166" fontId="10" fillId="0" borderId="146" xfId="0" applyNumberFormat="1" applyFont="1" applyFill="1" applyBorder="1" applyAlignment="1" applyProtection="1"/>
    <xf numFmtId="166" fontId="11" fillId="0" borderId="146" xfId="0" applyNumberFormat="1" applyFont="1" applyFill="1" applyBorder="1" applyAlignment="1" applyProtection="1"/>
    <xf numFmtId="166" fontId="0" fillId="0" borderId="1" xfId="0" applyNumberFormat="1" applyFont="1" applyFill="1" applyBorder="1" applyAlignment="1" applyProtection="1"/>
    <xf numFmtId="166" fontId="11" fillId="4" borderId="7" xfId="0" applyNumberFormat="1" applyFont="1" applyFill="1" applyBorder="1" applyAlignment="1" applyProtection="1"/>
    <xf numFmtId="166" fontId="10" fillId="4" borderId="20" xfId="0" applyNumberFormat="1" applyFont="1" applyFill="1" applyBorder="1" applyAlignment="1" applyProtection="1"/>
    <xf numFmtId="166" fontId="10" fillId="4" borderId="19" xfId="0" applyNumberFormat="1" applyFont="1" applyFill="1" applyBorder="1" applyAlignment="1" applyProtection="1"/>
    <xf numFmtId="168" fontId="24" fillId="0" borderId="19" xfId="0" applyNumberFormat="1" applyFont="1" applyFill="1" applyBorder="1"/>
    <xf numFmtId="166" fontId="0" fillId="0" borderId="21" xfId="0" applyNumberFormat="1" applyFont="1" applyFill="1" applyBorder="1" applyAlignment="1" applyProtection="1"/>
    <xf numFmtId="166" fontId="10" fillId="0" borderId="6" xfId="0" applyNumberFormat="1" applyFont="1" applyFill="1" applyBorder="1" applyAlignment="1" applyProtection="1"/>
    <xf numFmtId="168" fontId="24" fillId="4" borderId="83" xfId="0" applyNumberFormat="1" applyFont="1" applyFill="1" applyBorder="1"/>
    <xf numFmtId="166" fontId="0" fillId="0" borderId="20" xfId="0" applyNumberFormat="1" applyFont="1" applyFill="1" applyBorder="1" applyAlignment="1" applyProtection="1"/>
    <xf numFmtId="166" fontId="11" fillId="0" borderId="42" xfId="0" applyNumberFormat="1" applyFont="1" applyFill="1" applyBorder="1" applyAlignment="1" applyProtection="1"/>
    <xf numFmtId="166" fontId="24" fillId="0" borderId="2" xfId="0" applyNumberFormat="1" applyFont="1" applyFill="1" applyBorder="1"/>
    <xf numFmtId="166" fontId="24" fillId="0" borderId="102" xfId="0" applyNumberFormat="1" applyFont="1" applyFill="1" applyBorder="1"/>
    <xf numFmtId="166" fontId="10" fillId="0" borderId="20" xfId="0" applyNumberFormat="1" applyFont="1" applyFill="1" applyBorder="1" applyAlignment="1" applyProtection="1"/>
    <xf numFmtId="166" fontId="10" fillId="0" borderId="21" xfId="0" applyNumberFormat="1" applyFont="1" applyFill="1" applyBorder="1" applyAlignment="1" applyProtection="1"/>
    <xf numFmtId="166" fontId="11" fillId="4" borderId="23" xfId="0" applyNumberFormat="1" applyFont="1" applyFill="1" applyBorder="1" applyAlignment="1" applyProtection="1"/>
    <xf numFmtId="166" fontId="11" fillId="0" borderId="113" xfId="0" applyNumberFormat="1" applyFont="1" applyFill="1" applyBorder="1" applyAlignment="1" applyProtection="1"/>
    <xf numFmtId="166" fontId="10" fillId="0" borderId="46" xfId="0" applyNumberFormat="1" applyFont="1" applyFill="1" applyBorder="1" applyAlignment="1"/>
    <xf numFmtId="166" fontId="11" fillId="0" borderId="56" xfId="0" applyNumberFormat="1" applyFont="1" applyFill="1" applyBorder="1" applyAlignment="1" applyProtection="1"/>
    <xf numFmtId="166" fontId="0" fillId="0" borderId="147" xfId="0" applyNumberFormat="1" applyFont="1" applyFill="1" applyBorder="1" applyAlignment="1" applyProtection="1"/>
    <xf numFmtId="166" fontId="0" fillId="0" borderId="148" xfId="0" applyNumberFormat="1" applyFont="1" applyFill="1" applyBorder="1" applyAlignment="1" applyProtection="1"/>
    <xf numFmtId="166" fontId="0" fillId="0" borderId="80" xfId="0" applyNumberFormat="1" applyFont="1" applyFill="1" applyBorder="1" applyAlignment="1" applyProtection="1"/>
    <xf numFmtId="166" fontId="0" fillId="0" borderId="62" xfId="0" applyNumberFormat="1" applyFont="1" applyFill="1" applyBorder="1" applyAlignment="1" applyProtection="1"/>
    <xf numFmtId="166" fontId="10" fillId="0" borderId="50" xfId="0" applyNumberFormat="1" applyFont="1" applyFill="1" applyBorder="1"/>
    <xf numFmtId="166" fontId="10" fillId="0" borderId="59" xfId="0" applyNumberFormat="1" applyFont="1" applyFill="1" applyBorder="1" applyAlignment="1" applyProtection="1"/>
    <xf numFmtId="166" fontId="10" fillId="0" borderId="2" xfId="0" applyNumberFormat="1" applyFont="1" applyFill="1" applyBorder="1" applyAlignment="1" applyProtection="1"/>
    <xf numFmtId="166" fontId="10" fillId="0" borderId="132" xfId="0" applyNumberFormat="1" applyFont="1" applyFill="1" applyBorder="1" applyAlignment="1" applyProtection="1"/>
    <xf numFmtId="166" fontId="10" fillId="0" borderId="133" xfId="0" applyNumberFormat="1" applyFont="1" applyFill="1" applyBorder="1" applyAlignment="1" applyProtection="1"/>
    <xf numFmtId="166" fontId="10" fillId="0" borderId="149" xfId="0" applyNumberFormat="1" applyFont="1" applyFill="1" applyBorder="1" applyAlignment="1" applyProtection="1"/>
    <xf numFmtId="166" fontId="10" fillId="0" borderId="102" xfId="0" applyNumberFormat="1" applyFont="1" applyFill="1" applyBorder="1" applyAlignment="1" applyProtection="1"/>
    <xf numFmtId="166" fontId="11" fillId="0" borderId="150" xfId="0" applyNumberFormat="1" applyFont="1" applyFill="1" applyBorder="1" applyAlignment="1" applyProtection="1"/>
    <xf numFmtId="166" fontId="11" fillId="0" borderId="151" xfId="0" applyNumberFormat="1" applyFont="1" applyFill="1" applyBorder="1" applyAlignment="1" applyProtection="1"/>
    <xf numFmtId="166" fontId="11" fillId="0" borderId="152" xfId="0" applyNumberFormat="1" applyFont="1" applyFill="1" applyBorder="1" applyAlignment="1" applyProtection="1"/>
    <xf numFmtId="166" fontId="10" fillId="4" borderId="36" xfId="0" applyNumberFormat="1" applyFont="1" applyFill="1" applyBorder="1" applyAlignment="1" applyProtection="1"/>
    <xf numFmtId="166" fontId="10" fillId="4" borderId="41" xfId="0" applyNumberFormat="1" applyFont="1" applyFill="1" applyBorder="1" applyAlignment="1" applyProtection="1"/>
    <xf numFmtId="166" fontId="10" fillId="0" borderId="9" xfId="0" applyNumberFormat="1" applyFont="1" applyFill="1" applyBorder="1" applyAlignment="1" applyProtection="1"/>
    <xf numFmtId="166" fontId="0" fillId="0" borderId="41" xfId="0" applyNumberFormat="1" applyFont="1" applyFill="1" applyBorder="1" applyAlignment="1" applyProtection="1"/>
    <xf numFmtId="166" fontId="0" fillId="0" borderId="109" xfId="0" applyNumberFormat="1" applyFont="1" applyFill="1" applyBorder="1" applyAlignment="1" applyProtection="1"/>
    <xf numFmtId="166" fontId="0" fillId="0" borderId="110" xfId="0" applyNumberFormat="1" applyFont="1" applyFill="1" applyBorder="1" applyAlignment="1" applyProtection="1"/>
    <xf numFmtId="166" fontId="0" fillId="0" borderId="153" xfId="0" applyNumberFormat="1" applyFont="1" applyFill="1" applyBorder="1" applyAlignment="1" applyProtection="1"/>
    <xf numFmtId="166" fontId="10" fillId="0" borderId="38" xfId="0" applyNumberFormat="1" applyFont="1" applyFill="1" applyBorder="1" applyAlignment="1" applyProtection="1"/>
    <xf numFmtId="166" fontId="11" fillId="0" borderId="50" xfId="0" applyNumberFormat="1" applyFont="1" applyFill="1" applyBorder="1" applyAlignment="1" applyProtection="1"/>
    <xf numFmtId="166" fontId="11" fillId="0" borderId="46" xfId="0" applyNumberFormat="1" applyFont="1" applyFill="1" applyBorder="1" applyAlignment="1" applyProtection="1"/>
    <xf numFmtId="166" fontId="10" fillId="0" borderId="112" xfId="0" applyNumberFormat="1" applyFont="1" applyFill="1" applyBorder="1" applyAlignment="1" applyProtection="1"/>
    <xf numFmtId="166" fontId="24" fillId="0" borderId="20" xfId="0" applyNumberFormat="1" applyFont="1" applyFill="1" applyBorder="1"/>
    <xf numFmtId="168" fontId="38" fillId="7" borderId="85" xfId="46" applyNumberFormat="1" applyFont="1" applyFill="1" applyBorder="1" applyAlignment="1" applyProtection="1">
      <alignment horizontal="center" vertical="center"/>
    </xf>
    <xf numFmtId="168" fontId="38" fillId="7" borderId="3" xfId="46" applyNumberFormat="1" applyFont="1" applyFill="1" applyBorder="1" applyAlignment="1" applyProtection="1">
      <alignment horizontal="center" vertical="center"/>
    </xf>
    <xf numFmtId="0" fontId="36" fillId="6" borderId="0" xfId="0" applyFont="1" applyFill="1"/>
    <xf numFmtId="0" fontId="43" fillId="0" borderId="96" xfId="46" applyNumberFormat="1" applyFont="1" applyFill="1" applyBorder="1" applyAlignment="1" applyProtection="1">
      <alignment horizontal="left" vertical="center" wrapText="1"/>
    </xf>
    <xf numFmtId="0" fontId="43" fillId="0" borderId="96" xfId="46" applyNumberFormat="1" applyFont="1" applyFill="1" applyBorder="1" applyAlignment="1" applyProtection="1">
      <alignment horizontal="center" vertical="center" wrapText="1"/>
    </xf>
    <xf numFmtId="168" fontId="43" fillId="6" borderId="3" xfId="33" applyNumberFormat="1" applyFont="1" applyFill="1" applyBorder="1" applyAlignment="1">
      <alignment vertical="center" wrapText="1"/>
    </xf>
    <xf numFmtId="168" fontId="38" fillId="7" borderId="3" xfId="2" applyNumberFormat="1" applyFont="1" applyFill="1" applyBorder="1" applyAlignment="1">
      <alignment horizontal="center" vertical="center"/>
    </xf>
    <xf numFmtId="0" fontId="43" fillId="0" borderId="3" xfId="46" applyFont="1" applyFill="1" applyBorder="1" applyAlignment="1">
      <alignment horizontal="center" vertical="center" wrapText="1"/>
    </xf>
    <xf numFmtId="167" fontId="43" fillId="6" borderId="96" xfId="2" applyNumberFormat="1" applyFont="1" applyFill="1" applyBorder="1" applyAlignment="1">
      <alignment horizontal="center" vertical="center" wrapText="1"/>
    </xf>
    <xf numFmtId="168" fontId="38" fillId="6" borderId="0" xfId="0" applyNumberFormat="1" applyFont="1" applyFill="1" applyAlignment="1">
      <alignment vertical="center"/>
    </xf>
    <xf numFmtId="0" fontId="38" fillId="7" borderId="139" xfId="0" applyFont="1" applyFill="1" applyBorder="1" applyAlignment="1">
      <alignment horizontal="center" vertical="center"/>
    </xf>
    <xf numFmtId="168" fontId="22" fillId="6" borderId="30" xfId="46" applyNumberFormat="1" applyFont="1" applyFill="1" applyBorder="1" applyAlignment="1" applyProtection="1">
      <alignment horizontal="center" vertical="center"/>
    </xf>
    <xf numFmtId="168" fontId="22" fillId="7" borderId="30" xfId="46" applyNumberFormat="1" applyFont="1" applyFill="1" applyBorder="1" applyAlignment="1" applyProtection="1">
      <alignment horizontal="center" vertical="center"/>
    </xf>
    <xf numFmtId="168" fontId="43" fillId="6" borderId="3" xfId="46" applyNumberFormat="1" applyFont="1" applyFill="1" applyBorder="1" applyAlignment="1" applyProtection="1">
      <alignment horizontal="center" vertical="center"/>
    </xf>
    <xf numFmtId="168" fontId="43" fillId="7" borderId="3" xfId="46" applyNumberFormat="1" applyFont="1" applyFill="1" applyBorder="1" applyAlignment="1" applyProtection="1">
      <alignment horizontal="center" vertical="center"/>
    </xf>
    <xf numFmtId="168" fontId="22" fillId="6" borderId="141" xfId="46" applyNumberFormat="1" applyFont="1" applyFill="1" applyBorder="1" applyAlignment="1" applyProtection="1">
      <alignment horizontal="center" vertical="center"/>
    </xf>
    <xf numFmtId="168" fontId="23" fillId="6" borderId="141" xfId="46" applyNumberFormat="1" applyFont="1" applyFill="1" applyBorder="1" applyAlignment="1" applyProtection="1">
      <alignment horizontal="center" vertical="center"/>
    </xf>
    <xf numFmtId="168" fontId="40" fillId="6" borderId="154" xfId="46" applyNumberFormat="1" applyFont="1" applyFill="1" applyBorder="1" applyAlignment="1" applyProtection="1">
      <alignment horizontal="center" vertical="center"/>
    </xf>
    <xf numFmtId="168" fontId="40" fillId="6" borderId="155" xfId="46" applyNumberFormat="1" applyFont="1" applyFill="1" applyBorder="1" applyAlignment="1" applyProtection="1">
      <alignment horizontal="center" vertical="center"/>
    </xf>
    <xf numFmtId="168" fontId="40" fillId="6" borderId="156" xfId="46" applyNumberFormat="1" applyFont="1" applyFill="1" applyBorder="1" applyAlignment="1" applyProtection="1">
      <alignment horizontal="center" vertical="center"/>
    </xf>
    <xf numFmtId="168" fontId="23" fillId="7" borderId="141" xfId="46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6" fillId="0" borderId="22" xfId="0" applyFont="1" applyFill="1" applyBorder="1" applyAlignment="1">
      <alignment vertical="top" wrapText="1"/>
    </xf>
    <xf numFmtId="0" fontId="10" fillId="0" borderId="49" xfId="0" applyFont="1" applyFill="1" applyBorder="1" applyAlignment="1"/>
    <xf numFmtId="0" fontId="24" fillId="0" borderId="49" xfId="0" applyFont="1" applyFill="1" applyBorder="1" applyAlignment="1"/>
    <xf numFmtId="0" fontId="6" fillId="0" borderId="42" xfId="0" applyFont="1" applyFill="1" applyBorder="1" applyAlignment="1">
      <alignment vertical="top" wrapText="1"/>
    </xf>
    <xf numFmtId="0" fontId="24" fillId="0" borderId="76" xfId="0" applyFont="1" applyFill="1" applyBorder="1" applyAlignment="1"/>
    <xf numFmtId="0" fontId="11" fillId="0" borderId="0" xfId="0" applyFont="1" applyAlignment="1">
      <alignment horizontal="center"/>
    </xf>
    <xf numFmtId="0" fontId="10" fillId="0" borderId="96" xfId="9" applyFont="1" applyBorder="1" applyAlignment="1">
      <alignment horizontal="center" vertical="center" wrapText="1"/>
    </xf>
    <xf numFmtId="0" fontId="10" fillId="0" borderId="87" xfId="9" applyFont="1" applyBorder="1" applyAlignment="1">
      <alignment horizontal="center" vertical="center" wrapText="1"/>
    </xf>
    <xf numFmtId="0" fontId="10" fillId="0" borderId="85" xfId="9" applyFont="1" applyBorder="1" applyAlignment="1">
      <alignment horizontal="center" vertical="center" wrapText="1"/>
    </xf>
    <xf numFmtId="0" fontId="11" fillId="0" borderId="98" xfId="9" applyFont="1" applyBorder="1" applyAlignment="1">
      <alignment horizontal="center" vertical="center" wrapText="1"/>
    </xf>
    <xf numFmtId="0" fontId="11" fillId="0" borderId="99" xfId="9" applyFont="1" applyBorder="1" applyAlignment="1">
      <alignment horizontal="center" vertical="center" wrapText="1"/>
    </xf>
    <xf numFmtId="0" fontId="11" fillId="0" borderId="100" xfId="9" applyFont="1" applyBorder="1" applyAlignment="1">
      <alignment horizontal="center" vertical="center" wrapText="1"/>
    </xf>
    <xf numFmtId="0" fontId="10" fillId="0" borderId="94" xfId="9" applyFont="1" applyBorder="1" applyAlignment="1">
      <alignment horizontal="center" vertical="center" wrapText="1"/>
    </xf>
    <xf numFmtId="0" fontId="10" fillId="0" borderId="95" xfId="9" applyFont="1" applyBorder="1" applyAlignment="1">
      <alignment horizontal="center" vertical="center" wrapText="1"/>
    </xf>
    <xf numFmtId="0" fontId="10" fillId="0" borderId="86" xfId="9" applyFont="1" applyBorder="1" applyAlignment="1">
      <alignment horizontal="center" vertical="center" wrapText="1"/>
    </xf>
    <xf numFmtId="0" fontId="10" fillId="0" borderId="97" xfId="9" applyFont="1" applyBorder="1" applyAlignment="1">
      <alignment horizontal="center" vertical="center" wrapText="1"/>
    </xf>
    <xf numFmtId="0" fontId="10" fillId="0" borderId="84" xfId="9" applyFont="1" applyBorder="1" applyAlignment="1">
      <alignment horizontal="center" vertical="center" wrapText="1"/>
    </xf>
    <xf numFmtId="0" fontId="0" fillId="0" borderId="42" xfId="0" applyBorder="1" applyAlignment="1"/>
    <xf numFmtId="0" fontId="0" fillId="0" borderId="76" xfId="0" applyBorder="1" applyAlignment="1"/>
    <xf numFmtId="0" fontId="10" fillId="0" borderId="89" xfId="9" applyFont="1" applyBorder="1" applyAlignment="1">
      <alignment horizontal="center" vertical="center" wrapText="1"/>
    </xf>
    <xf numFmtId="0" fontId="10" fillId="0" borderId="90" xfId="9" applyFont="1" applyBorder="1" applyAlignment="1">
      <alignment horizontal="center" vertical="center" wrapText="1"/>
    </xf>
    <xf numFmtId="0" fontId="10" fillId="0" borderId="91" xfId="9" applyFont="1" applyBorder="1" applyAlignment="1">
      <alignment horizontal="center" vertical="center" wrapText="1"/>
    </xf>
    <xf numFmtId="0" fontId="11" fillId="0" borderId="92" xfId="9" applyFont="1" applyBorder="1" applyAlignment="1">
      <alignment horizontal="center" vertical="center" wrapText="1"/>
    </xf>
    <xf numFmtId="0" fontId="11" fillId="0" borderId="88" xfId="9" applyFont="1" applyBorder="1" applyAlignment="1">
      <alignment horizontal="center" vertical="center" wrapText="1"/>
    </xf>
    <xf numFmtId="0" fontId="11" fillId="0" borderId="93" xfId="9" applyFont="1" applyBorder="1" applyAlignment="1">
      <alignment horizontal="center" vertical="center" wrapText="1"/>
    </xf>
    <xf numFmtId="0" fontId="11" fillId="3" borderId="104" xfId="0" applyNumberFormat="1" applyFont="1" applyFill="1" applyBorder="1" applyAlignment="1" applyProtection="1">
      <alignment horizontal="center" vertical="center" wrapText="1"/>
    </xf>
    <xf numFmtId="0" fontId="11" fillId="3" borderId="103" xfId="0" applyNumberFormat="1" applyFont="1" applyFill="1" applyBorder="1" applyAlignment="1" applyProtection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22" xfId="9" applyFont="1" applyBorder="1" applyAlignment="1">
      <alignment horizontal="center" vertical="center" wrapText="1"/>
    </xf>
    <xf numFmtId="0" fontId="10" fillId="0" borderId="56" xfId="9" applyFont="1" applyBorder="1" applyAlignment="1">
      <alignment horizontal="center" vertical="center" wrapText="1"/>
    </xf>
    <xf numFmtId="0" fontId="0" fillId="0" borderId="0" xfId="0"/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2" xfId="0" applyNumberFormat="1" applyFont="1" applyFill="1" applyBorder="1" applyAlignment="1" applyProtection="1"/>
    <xf numFmtId="0" fontId="0" fillId="3" borderId="49" xfId="0" applyNumberFormat="1" applyFont="1" applyFill="1" applyBorder="1" applyAlignment="1" applyProtection="1"/>
    <xf numFmtId="0" fontId="10" fillId="3" borderId="22" xfId="0" applyNumberFormat="1" applyFont="1" applyFill="1" applyBorder="1" applyAlignment="1" applyProtection="1">
      <alignment horizontal="center" vertical="center" wrapText="1"/>
    </xf>
    <xf numFmtId="0" fontId="10" fillId="3" borderId="56" xfId="0" applyNumberFormat="1" applyFont="1" applyFill="1" applyBorder="1" applyAlignment="1" applyProtection="1">
      <alignment horizontal="center" vertical="center" wrapText="1"/>
    </xf>
    <xf numFmtId="0" fontId="10" fillId="0" borderId="101" xfId="4" applyFont="1" applyBorder="1" applyAlignment="1">
      <alignment horizontal="center" vertical="top" wrapText="1"/>
    </xf>
    <xf numFmtId="0" fontId="10" fillId="0" borderId="79" xfId="4" applyFont="1" applyBorder="1" applyAlignment="1">
      <alignment horizontal="center" vertical="top" wrapText="1"/>
    </xf>
    <xf numFmtId="0" fontId="10" fillId="0" borderId="83" xfId="4" applyFont="1" applyBorder="1" applyAlignment="1">
      <alignment horizontal="center" vertical="top" wrapText="1"/>
    </xf>
    <xf numFmtId="0" fontId="10" fillId="0" borderId="77" xfId="4" applyFont="1" applyBorder="1" applyAlignment="1">
      <alignment horizontal="center" vertical="top" wrapText="1"/>
    </xf>
    <xf numFmtId="0" fontId="10" fillId="0" borderId="43" xfId="4" applyFont="1" applyBorder="1" applyAlignment="1">
      <alignment horizontal="center" vertical="top"/>
    </xf>
    <xf numFmtId="0" fontId="10" fillId="0" borderId="19" xfId="4" applyFont="1" applyBorder="1" applyAlignment="1">
      <alignment horizontal="center" vertical="top"/>
    </xf>
    <xf numFmtId="0" fontId="10" fillId="0" borderId="19" xfId="0" applyFont="1" applyBorder="1" applyAlignment="1">
      <alignment horizontal="center" vertical="top"/>
    </xf>
    <xf numFmtId="0" fontId="23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34" fillId="0" borderId="0" xfId="0" applyFont="1" applyBorder="1" applyAlignment="1"/>
    <xf numFmtId="0" fontId="34" fillId="0" borderId="0" xfId="0" applyFont="1" applyAlignment="1"/>
    <xf numFmtId="0" fontId="4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/>
    <xf numFmtId="0" fontId="40" fillId="3" borderId="96" xfId="46" applyNumberFormat="1" applyFont="1" applyFill="1" applyBorder="1" applyAlignment="1" applyProtection="1">
      <alignment horizontal="center" vertical="center"/>
    </xf>
    <xf numFmtId="0" fontId="40" fillId="6" borderId="96" xfId="46" applyNumberFormat="1" applyFont="1" applyFill="1" applyBorder="1" applyAlignment="1" applyProtection="1">
      <alignment horizontal="center" vertical="center" wrapText="1"/>
    </xf>
    <xf numFmtId="0" fontId="40" fillId="6" borderId="96" xfId="46" applyNumberFormat="1" applyFont="1" applyFill="1" applyBorder="1" applyAlignment="1" applyProtection="1">
      <alignment horizontal="center" vertical="center"/>
    </xf>
    <xf numFmtId="0" fontId="40" fillId="5" borderId="96" xfId="46" applyNumberFormat="1" applyFont="1" applyFill="1" applyBorder="1" applyAlignment="1" applyProtection="1">
      <alignment horizontal="center" vertical="center"/>
    </xf>
    <xf numFmtId="0" fontId="40" fillId="0" borderId="96" xfId="46" applyNumberFormat="1" applyFont="1" applyFill="1" applyBorder="1" applyAlignment="1" applyProtection="1">
      <alignment horizontal="center" vertical="center" wrapText="1"/>
    </xf>
    <xf numFmtId="0" fontId="40" fillId="3" borderId="96" xfId="46" applyNumberFormat="1" applyFont="1" applyFill="1" applyBorder="1" applyAlignment="1" applyProtection="1">
      <alignment horizontal="center" vertical="center" wrapText="1"/>
    </xf>
    <xf numFmtId="0" fontId="40" fillId="3" borderId="30" xfId="46" applyNumberFormat="1" applyFont="1" applyFill="1" applyBorder="1" applyAlignment="1" applyProtection="1">
      <alignment horizontal="center" vertical="center" wrapText="1"/>
    </xf>
    <xf numFmtId="0" fontId="40" fillId="3" borderId="140" xfId="46" applyNumberFormat="1" applyFont="1" applyFill="1" applyBorder="1" applyAlignment="1" applyProtection="1">
      <alignment horizontal="center" vertical="center" wrapText="1"/>
    </xf>
    <xf numFmtId="0" fontId="40" fillId="3" borderId="141" xfId="46" applyNumberFormat="1" applyFont="1" applyFill="1" applyBorder="1" applyAlignment="1" applyProtection="1">
      <alignment horizontal="center" vertical="center" wrapText="1"/>
    </xf>
  </cellXfs>
  <cellStyles count="621">
    <cellStyle name="Excel Built-in Normal" xfId="1"/>
    <cellStyle name="Įprastas" xfId="0" builtinId="0"/>
    <cellStyle name="Įprastas 2" xfId="2"/>
    <cellStyle name="Įprastas 2 2" xfId="3"/>
    <cellStyle name="Įprastas 3" xfId="4"/>
    <cellStyle name="Įprastas 4" xfId="5"/>
    <cellStyle name="Įprastas 4 2" xfId="6"/>
    <cellStyle name="Įprastas 4 3" xfId="10"/>
    <cellStyle name="Įprastas 4 3 2" xfId="11"/>
    <cellStyle name="Įprastas 4 3_8 -ES projektai" xfId="12"/>
    <cellStyle name="Įprastas 4_5-prpgramos" xfId="7"/>
    <cellStyle name="Įprastas 5" xfId="8"/>
    <cellStyle name="Įprastas 5 10" xfId="191"/>
    <cellStyle name="Įprastas 5 11" xfId="341"/>
    <cellStyle name="Įprastas 5 12" xfId="34"/>
    <cellStyle name="Įprastas 5 2" xfId="14"/>
    <cellStyle name="Įprastas 5 2 10" xfId="342"/>
    <cellStyle name="Įprastas 5 2 11" xfId="35"/>
    <cellStyle name="Įprastas 5 2 2" xfId="15"/>
    <cellStyle name="Įprastas 5 2 2 2" xfId="25"/>
    <cellStyle name="Įprastas 5 2 2 2 2" xfId="57"/>
    <cellStyle name="Įprastas 5 2 2 2 2 2" xfId="88"/>
    <cellStyle name="Įprastas 5 2 2 2 2 2 2" xfId="138"/>
    <cellStyle name="Įprastas 5 2 2 2 2 2 2 2" xfId="288"/>
    <cellStyle name="Įprastas 5 2 2 2 2 2 2 3" xfId="436"/>
    <cellStyle name="Įprastas 5 2 2 2 2 2 2_8 priedas" xfId="491"/>
    <cellStyle name="Įprastas 5 2 2 2 2 2 3" xfId="188"/>
    <cellStyle name="Įprastas 5 2 2 2 2 2 3 2" xfId="338"/>
    <cellStyle name="Įprastas 5 2 2 2 2 2 3 3" xfId="486"/>
    <cellStyle name="Įprastas 5 2 2 2 2 2 3_8 priedas" xfId="492"/>
    <cellStyle name="Įprastas 5 2 2 2 2 2 4" xfId="238"/>
    <cellStyle name="Įprastas 5 2 2 2 2 2 5" xfId="387"/>
    <cellStyle name="Įprastas 5 2 2 2 2 2_8 priedas" xfId="490"/>
    <cellStyle name="Įprastas 5 2 2 2 2 3" xfId="114"/>
    <cellStyle name="Įprastas 5 2 2 2 2 3 2" xfId="264"/>
    <cellStyle name="Įprastas 5 2 2 2 2 3 3" xfId="412"/>
    <cellStyle name="Įprastas 5 2 2 2 2 3_8 priedas" xfId="493"/>
    <cellStyle name="Įprastas 5 2 2 2 2 4" xfId="164"/>
    <cellStyle name="Įprastas 5 2 2 2 2 4 2" xfId="314"/>
    <cellStyle name="Įprastas 5 2 2 2 2 4 3" xfId="462"/>
    <cellStyle name="Įprastas 5 2 2 2 2 4_8 priedas" xfId="494"/>
    <cellStyle name="Įprastas 5 2 2 2 2 5" xfId="214"/>
    <cellStyle name="Įprastas 5 2 2 2 2 6" xfId="363"/>
    <cellStyle name="Įprastas 5 2 2 2 2_8 priedas" xfId="489"/>
    <cellStyle name="Įprastas 5 2 2 2 3" xfId="76"/>
    <cellStyle name="Įprastas 5 2 2 2 3 2" xfId="126"/>
    <cellStyle name="Įprastas 5 2 2 2 3 2 2" xfId="276"/>
    <cellStyle name="Įprastas 5 2 2 2 3 2 3" xfId="424"/>
    <cellStyle name="Įprastas 5 2 2 2 3 2_8 priedas" xfId="496"/>
    <cellStyle name="Įprastas 5 2 2 2 3 3" xfId="176"/>
    <cellStyle name="Įprastas 5 2 2 2 3 3 2" xfId="326"/>
    <cellStyle name="Įprastas 5 2 2 2 3 3 3" xfId="474"/>
    <cellStyle name="Įprastas 5 2 2 2 3 3_8 priedas" xfId="497"/>
    <cellStyle name="Įprastas 5 2 2 2 3 4" xfId="226"/>
    <cellStyle name="Įprastas 5 2 2 2 3 5" xfId="375"/>
    <cellStyle name="Įprastas 5 2 2 2 3_8 priedas" xfId="495"/>
    <cellStyle name="Įprastas 5 2 2 2 4" xfId="102"/>
    <cellStyle name="Įprastas 5 2 2 2 4 2" xfId="252"/>
    <cellStyle name="Įprastas 5 2 2 2 4 3" xfId="400"/>
    <cellStyle name="Įprastas 5 2 2 2 4_8 priedas" xfId="498"/>
    <cellStyle name="Įprastas 5 2 2 2 5" xfId="152"/>
    <cellStyle name="Įprastas 5 2 2 2 5 2" xfId="302"/>
    <cellStyle name="Įprastas 5 2 2 2 5 3" xfId="450"/>
    <cellStyle name="Įprastas 5 2 2 2 5_8 priedas" xfId="499"/>
    <cellStyle name="Įprastas 5 2 2 2 6" xfId="202"/>
    <cellStyle name="Įprastas 5 2 2 2 7" xfId="351"/>
    <cellStyle name="Įprastas 5 2 2 2 8" xfId="43"/>
    <cellStyle name="Įprastas 5 2 2 2_8 priedas" xfId="61"/>
    <cellStyle name="Įprastas 5 2 2 3" xfId="50"/>
    <cellStyle name="Įprastas 5 2 2 3 2" xfId="81"/>
    <cellStyle name="Įprastas 5 2 2 3 2 2" xfId="131"/>
    <cellStyle name="Įprastas 5 2 2 3 2 2 2" xfId="281"/>
    <cellStyle name="Įprastas 5 2 2 3 2 2 3" xfId="429"/>
    <cellStyle name="Įprastas 5 2 2 3 2 2_8 priedas" xfId="502"/>
    <cellStyle name="Įprastas 5 2 2 3 2 3" xfId="181"/>
    <cellStyle name="Įprastas 5 2 2 3 2 3 2" xfId="331"/>
    <cellStyle name="Įprastas 5 2 2 3 2 3 3" xfId="479"/>
    <cellStyle name="Įprastas 5 2 2 3 2 3_8 priedas" xfId="503"/>
    <cellStyle name="Įprastas 5 2 2 3 2 4" xfId="231"/>
    <cellStyle name="Įprastas 5 2 2 3 2 5" xfId="380"/>
    <cellStyle name="Įprastas 5 2 2 3 2_8 priedas" xfId="501"/>
    <cellStyle name="Įprastas 5 2 2 3 3" xfId="107"/>
    <cellStyle name="Įprastas 5 2 2 3 3 2" xfId="257"/>
    <cellStyle name="Įprastas 5 2 2 3 3 3" xfId="405"/>
    <cellStyle name="Įprastas 5 2 2 3 3_8 priedas" xfId="504"/>
    <cellStyle name="Įprastas 5 2 2 3 4" xfId="157"/>
    <cellStyle name="Įprastas 5 2 2 3 4 2" xfId="307"/>
    <cellStyle name="Įprastas 5 2 2 3 4 3" xfId="455"/>
    <cellStyle name="Įprastas 5 2 2 3 4_8 priedas" xfId="505"/>
    <cellStyle name="Įprastas 5 2 2 3 5" xfId="207"/>
    <cellStyle name="Įprastas 5 2 2 3 6" xfId="356"/>
    <cellStyle name="Įprastas 5 2 2 3_8 priedas" xfId="500"/>
    <cellStyle name="Įprastas 5 2 2 4" xfId="69"/>
    <cellStyle name="Įprastas 5 2 2 4 2" xfId="119"/>
    <cellStyle name="Įprastas 5 2 2 4 2 2" xfId="269"/>
    <cellStyle name="Įprastas 5 2 2 4 2 3" xfId="417"/>
    <cellStyle name="Įprastas 5 2 2 4 2_8 priedas" xfId="507"/>
    <cellStyle name="Įprastas 5 2 2 4 3" xfId="169"/>
    <cellStyle name="Įprastas 5 2 2 4 3 2" xfId="319"/>
    <cellStyle name="Įprastas 5 2 2 4 3 3" xfId="467"/>
    <cellStyle name="Įprastas 5 2 2 4 3_8 priedas" xfId="508"/>
    <cellStyle name="Įprastas 5 2 2 4 4" xfId="219"/>
    <cellStyle name="Įprastas 5 2 2 4 5" xfId="368"/>
    <cellStyle name="Įprastas 5 2 2 4_8 priedas" xfId="506"/>
    <cellStyle name="Įprastas 5 2 2 5" xfId="93"/>
    <cellStyle name="Įprastas 5 2 2 5 2" xfId="243"/>
    <cellStyle name="Įprastas 5 2 2 5 3" xfId="392"/>
    <cellStyle name="Įprastas 5 2 2 5_8 priedas" xfId="509"/>
    <cellStyle name="Įprastas 5 2 2 6" xfId="143"/>
    <cellStyle name="Įprastas 5 2 2 6 2" xfId="293"/>
    <cellStyle name="Įprastas 5 2 2 6 3" xfId="441"/>
    <cellStyle name="Įprastas 5 2 2 6_8 priedas" xfId="510"/>
    <cellStyle name="Įprastas 5 2 2 7" xfId="193"/>
    <cellStyle name="Įprastas 5 2 2 8" xfId="343"/>
    <cellStyle name="Įprastas 5 2 2 9" xfId="36"/>
    <cellStyle name="Įprastas 5 2 2_8 priedas" xfId="28"/>
    <cellStyle name="Įprastas 5 2 3" xfId="16"/>
    <cellStyle name="Įprastas 5 2 3 2" xfId="27"/>
    <cellStyle name="Įprastas 5 2 3 2 2" xfId="59"/>
    <cellStyle name="Įprastas 5 2 3 2 2 2" xfId="90"/>
    <cellStyle name="Įprastas 5 2 3 2 2 2 2" xfId="140"/>
    <cellStyle name="Įprastas 5 2 3 2 2 2 2 2" xfId="290"/>
    <cellStyle name="Įprastas 5 2 3 2 2 2 2 3" xfId="438"/>
    <cellStyle name="Įprastas 5 2 3 2 2 2 2_8 priedas" xfId="513"/>
    <cellStyle name="Įprastas 5 2 3 2 2 2 3" xfId="190"/>
    <cellStyle name="Įprastas 5 2 3 2 2 2 3 2" xfId="340"/>
    <cellStyle name="Įprastas 5 2 3 2 2 2 3 3" xfId="488"/>
    <cellStyle name="Įprastas 5 2 3 2 2 2 3_8 priedas" xfId="514"/>
    <cellStyle name="Įprastas 5 2 3 2 2 2 4" xfId="240"/>
    <cellStyle name="Įprastas 5 2 3 2 2 2 5" xfId="389"/>
    <cellStyle name="Įprastas 5 2 3 2 2 2_8 priedas" xfId="512"/>
    <cellStyle name="Įprastas 5 2 3 2 2 3" xfId="116"/>
    <cellStyle name="Įprastas 5 2 3 2 2 3 2" xfId="266"/>
    <cellStyle name="Įprastas 5 2 3 2 2 3 3" xfId="414"/>
    <cellStyle name="Įprastas 5 2 3 2 2 3_8 priedas" xfId="515"/>
    <cellStyle name="Įprastas 5 2 3 2 2 4" xfId="166"/>
    <cellStyle name="Įprastas 5 2 3 2 2 4 2" xfId="316"/>
    <cellStyle name="Įprastas 5 2 3 2 2 4 3" xfId="464"/>
    <cellStyle name="Įprastas 5 2 3 2 2 4_8 priedas" xfId="516"/>
    <cellStyle name="Įprastas 5 2 3 2 2 5" xfId="216"/>
    <cellStyle name="Įprastas 5 2 3 2 2 6" xfId="365"/>
    <cellStyle name="Įprastas 5 2 3 2 2_8 priedas" xfId="511"/>
    <cellStyle name="Įprastas 5 2 3 2 3" xfId="78"/>
    <cellStyle name="Įprastas 5 2 3 2 3 2" xfId="128"/>
    <cellStyle name="Įprastas 5 2 3 2 3 2 2" xfId="278"/>
    <cellStyle name="Įprastas 5 2 3 2 3 2 3" xfId="426"/>
    <cellStyle name="Įprastas 5 2 3 2 3 2_8 priedas" xfId="518"/>
    <cellStyle name="Įprastas 5 2 3 2 3 3" xfId="178"/>
    <cellStyle name="Įprastas 5 2 3 2 3 3 2" xfId="328"/>
    <cellStyle name="Įprastas 5 2 3 2 3 3 3" xfId="476"/>
    <cellStyle name="Įprastas 5 2 3 2 3 3_8 priedas" xfId="519"/>
    <cellStyle name="Įprastas 5 2 3 2 3 4" xfId="228"/>
    <cellStyle name="Įprastas 5 2 3 2 3 5" xfId="377"/>
    <cellStyle name="Įprastas 5 2 3 2 3_8 priedas" xfId="517"/>
    <cellStyle name="Įprastas 5 2 3 2 4" xfId="104"/>
    <cellStyle name="Įprastas 5 2 3 2 4 2" xfId="254"/>
    <cellStyle name="Įprastas 5 2 3 2 4 3" xfId="402"/>
    <cellStyle name="Įprastas 5 2 3 2 4_8 priedas" xfId="520"/>
    <cellStyle name="Įprastas 5 2 3 2 5" xfId="154"/>
    <cellStyle name="Įprastas 5 2 3 2 5 2" xfId="304"/>
    <cellStyle name="Įprastas 5 2 3 2 5 3" xfId="452"/>
    <cellStyle name="Įprastas 5 2 3 2 5_8 priedas" xfId="521"/>
    <cellStyle name="Įprastas 5 2 3 2 6" xfId="204"/>
    <cellStyle name="Įprastas 5 2 3 2 7" xfId="353"/>
    <cellStyle name="Įprastas 5 2 3 2 8" xfId="45"/>
    <cellStyle name="Įprastas 5 2 3 2_8 priedas" xfId="62"/>
    <cellStyle name="Įprastas 5 2 3 3" xfId="51"/>
    <cellStyle name="Įprastas 5 2 3 3 2" xfId="82"/>
    <cellStyle name="Įprastas 5 2 3 3 2 2" xfId="132"/>
    <cellStyle name="Įprastas 5 2 3 3 2 2 2" xfId="282"/>
    <cellStyle name="Įprastas 5 2 3 3 2 2 3" xfId="430"/>
    <cellStyle name="Įprastas 5 2 3 3 2 2_8 priedas" xfId="524"/>
    <cellStyle name="Įprastas 5 2 3 3 2 3" xfId="182"/>
    <cellStyle name="Įprastas 5 2 3 3 2 3 2" xfId="332"/>
    <cellStyle name="Įprastas 5 2 3 3 2 3 3" xfId="480"/>
    <cellStyle name="Įprastas 5 2 3 3 2 3_8 priedas" xfId="525"/>
    <cellStyle name="Įprastas 5 2 3 3 2 4" xfId="232"/>
    <cellStyle name="Įprastas 5 2 3 3 2 5" xfId="381"/>
    <cellStyle name="Įprastas 5 2 3 3 2_8 priedas" xfId="523"/>
    <cellStyle name="Įprastas 5 2 3 3 3" xfId="108"/>
    <cellStyle name="Įprastas 5 2 3 3 3 2" xfId="258"/>
    <cellStyle name="Įprastas 5 2 3 3 3 3" xfId="406"/>
    <cellStyle name="Įprastas 5 2 3 3 3_8 priedas" xfId="526"/>
    <cellStyle name="Įprastas 5 2 3 3 4" xfId="158"/>
    <cellStyle name="Įprastas 5 2 3 3 4 2" xfId="308"/>
    <cellStyle name="Įprastas 5 2 3 3 4 3" xfId="456"/>
    <cellStyle name="Įprastas 5 2 3 3 4_8 priedas" xfId="527"/>
    <cellStyle name="Įprastas 5 2 3 3 5" xfId="208"/>
    <cellStyle name="Įprastas 5 2 3 3 6" xfId="357"/>
    <cellStyle name="Įprastas 5 2 3 3_8 priedas" xfId="522"/>
    <cellStyle name="Įprastas 5 2 3 4" xfId="70"/>
    <cellStyle name="Įprastas 5 2 3 4 2" xfId="120"/>
    <cellStyle name="Įprastas 5 2 3 4 2 2" xfId="270"/>
    <cellStyle name="Įprastas 5 2 3 4 2 3" xfId="418"/>
    <cellStyle name="Įprastas 5 2 3 4 2_8 priedas" xfId="529"/>
    <cellStyle name="Įprastas 5 2 3 4 3" xfId="170"/>
    <cellStyle name="Įprastas 5 2 3 4 3 2" xfId="320"/>
    <cellStyle name="Įprastas 5 2 3 4 3 3" xfId="468"/>
    <cellStyle name="Įprastas 5 2 3 4 3_8 priedas" xfId="530"/>
    <cellStyle name="Įprastas 5 2 3 4 4" xfId="220"/>
    <cellStyle name="Įprastas 5 2 3 4 5" xfId="369"/>
    <cellStyle name="Įprastas 5 2 3 4_8 priedas" xfId="528"/>
    <cellStyle name="Įprastas 5 2 3 5" xfId="94"/>
    <cellStyle name="Įprastas 5 2 3 5 2" xfId="244"/>
    <cellStyle name="Įprastas 5 2 3 5 3" xfId="393"/>
    <cellStyle name="Įprastas 5 2 3 5_8 priedas" xfId="531"/>
    <cellStyle name="Įprastas 5 2 3 6" xfId="144"/>
    <cellStyle name="Įprastas 5 2 3 6 2" xfId="294"/>
    <cellStyle name="Įprastas 5 2 3 6 3" xfId="442"/>
    <cellStyle name="Įprastas 5 2 3 6_8 priedas" xfId="532"/>
    <cellStyle name="Įprastas 5 2 3 7" xfId="194"/>
    <cellStyle name="Įprastas 5 2 3 8" xfId="344"/>
    <cellStyle name="Įprastas 5 2 3 9" xfId="37"/>
    <cellStyle name="Įprastas 5 2 3_8 priedas" xfId="29"/>
    <cellStyle name="Įprastas 5 2 4" xfId="23"/>
    <cellStyle name="Įprastas 5 2 4 2" xfId="55"/>
    <cellStyle name="Įprastas 5 2 4 2 2" xfId="86"/>
    <cellStyle name="Įprastas 5 2 4 2 2 2" xfId="136"/>
    <cellStyle name="Įprastas 5 2 4 2 2 2 2" xfId="286"/>
    <cellStyle name="Įprastas 5 2 4 2 2 2 3" xfId="434"/>
    <cellStyle name="Įprastas 5 2 4 2 2 2_8 priedas" xfId="535"/>
    <cellStyle name="Įprastas 5 2 4 2 2 3" xfId="186"/>
    <cellStyle name="Įprastas 5 2 4 2 2 3 2" xfId="336"/>
    <cellStyle name="Įprastas 5 2 4 2 2 3 3" xfId="484"/>
    <cellStyle name="Įprastas 5 2 4 2 2 3_8 priedas" xfId="536"/>
    <cellStyle name="Įprastas 5 2 4 2 2 4" xfId="236"/>
    <cellStyle name="Įprastas 5 2 4 2 2 5" xfId="385"/>
    <cellStyle name="Įprastas 5 2 4 2 2_8 priedas" xfId="534"/>
    <cellStyle name="Įprastas 5 2 4 2 3" xfId="112"/>
    <cellStyle name="Įprastas 5 2 4 2 3 2" xfId="262"/>
    <cellStyle name="Įprastas 5 2 4 2 3 3" xfId="410"/>
    <cellStyle name="Įprastas 5 2 4 2 3_8 priedas" xfId="537"/>
    <cellStyle name="Įprastas 5 2 4 2 4" xfId="162"/>
    <cellStyle name="Įprastas 5 2 4 2 4 2" xfId="312"/>
    <cellStyle name="Įprastas 5 2 4 2 4 3" xfId="460"/>
    <cellStyle name="Įprastas 5 2 4 2 4_8 priedas" xfId="538"/>
    <cellStyle name="Įprastas 5 2 4 2 5" xfId="212"/>
    <cellStyle name="Įprastas 5 2 4 2 6" xfId="361"/>
    <cellStyle name="Įprastas 5 2 4 2_8 priedas" xfId="533"/>
    <cellStyle name="Įprastas 5 2 4 3" xfId="74"/>
    <cellStyle name="Įprastas 5 2 4 3 2" xfId="124"/>
    <cellStyle name="Įprastas 5 2 4 3 2 2" xfId="274"/>
    <cellStyle name="Įprastas 5 2 4 3 2 3" xfId="422"/>
    <cellStyle name="Įprastas 5 2 4 3 2_8 priedas" xfId="540"/>
    <cellStyle name="Įprastas 5 2 4 3 3" xfId="174"/>
    <cellStyle name="Įprastas 5 2 4 3 3 2" xfId="324"/>
    <cellStyle name="Įprastas 5 2 4 3 3 3" xfId="472"/>
    <cellStyle name="Įprastas 5 2 4 3 3_8 priedas" xfId="541"/>
    <cellStyle name="Įprastas 5 2 4 3 4" xfId="224"/>
    <cellStyle name="Įprastas 5 2 4 3 5" xfId="373"/>
    <cellStyle name="Įprastas 5 2 4 3_8 priedas" xfId="539"/>
    <cellStyle name="Įprastas 5 2 4 4" xfId="100"/>
    <cellStyle name="Įprastas 5 2 4 4 2" xfId="250"/>
    <cellStyle name="Įprastas 5 2 4 4 3" xfId="398"/>
    <cellStyle name="Įprastas 5 2 4 4_8 priedas" xfId="542"/>
    <cellStyle name="Įprastas 5 2 4 5" xfId="150"/>
    <cellStyle name="Įprastas 5 2 4 5 2" xfId="300"/>
    <cellStyle name="Įprastas 5 2 4 5 3" xfId="448"/>
    <cellStyle name="Įprastas 5 2 4 5_8 priedas" xfId="543"/>
    <cellStyle name="Įprastas 5 2 4 6" xfId="200"/>
    <cellStyle name="Įprastas 5 2 4 7" xfId="349"/>
    <cellStyle name="Įprastas 5 2 4 8" xfId="41"/>
    <cellStyle name="Įprastas 5 2 4_8 priedas" xfId="63"/>
    <cellStyle name="Įprastas 5 2 5" xfId="49"/>
    <cellStyle name="Įprastas 5 2 5 2" xfId="80"/>
    <cellStyle name="Įprastas 5 2 5 2 2" xfId="130"/>
    <cellStyle name="Įprastas 5 2 5 2 2 2" xfId="280"/>
    <cellStyle name="Įprastas 5 2 5 2 2 3" xfId="428"/>
    <cellStyle name="Įprastas 5 2 5 2 2_8 priedas" xfId="546"/>
    <cellStyle name="Įprastas 5 2 5 2 3" xfId="180"/>
    <cellStyle name="Įprastas 5 2 5 2 3 2" xfId="330"/>
    <cellStyle name="Įprastas 5 2 5 2 3 3" xfId="478"/>
    <cellStyle name="Įprastas 5 2 5 2 3_8 priedas" xfId="547"/>
    <cellStyle name="Įprastas 5 2 5 2 4" xfId="230"/>
    <cellStyle name="Įprastas 5 2 5 2 5" xfId="379"/>
    <cellStyle name="Įprastas 5 2 5 2_8 priedas" xfId="545"/>
    <cellStyle name="Įprastas 5 2 5 3" xfId="106"/>
    <cellStyle name="Įprastas 5 2 5 3 2" xfId="256"/>
    <cellStyle name="Įprastas 5 2 5 3 3" xfId="404"/>
    <cellStyle name="Įprastas 5 2 5 3_8 priedas" xfId="548"/>
    <cellStyle name="Įprastas 5 2 5 4" xfId="156"/>
    <cellStyle name="Įprastas 5 2 5 4 2" xfId="306"/>
    <cellStyle name="Įprastas 5 2 5 4 3" xfId="454"/>
    <cellStyle name="Įprastas 5 2 5 4_8 priedas" xfId="549"/>
    <cellStyle name="Įprastas 5 2 5 5" xfId="206"/>
    <cellStyle name="Įprastas 5 2 5 6" xfId="355"/>
    <cellStyle name="Įprastas 5 2 5_8 priedas" xfId="544"/>
    <cellStyle name="Įprastas 5 2 6" xfId="68"/>
    <cellStyle name="Įprastas 5 2 6 2" xfId="118"/>
    <cellStyle name="Įprastas 5 2 6 2 2" xfId="268"/>
    <cellStyle name="Įprastas 5 2 6 2 3" xfId="416"/>
    <cellStyle name="Įprastas 5 2 6 2_8 priedas" xfId="551"/>
    <cellStyle name="Įprastas 5 2 6 3" xfId="168"/>
    <cellStyle name="Įprastas 5 2 6 3 2" xfId="318"/>
    <cellStyle name="Įprastas 5 2 6 3 3" xfId="466"/>
    <cellStyle name="Įprastas 5 2 6 3_8 priedas" xfId="552"/>
    <cellStyle name="Įprastas 5 2 6 4" xfId="218"/>
    <cellStyle name="Įprastas 5 2 6 5" xfId="367"/>
    <cellStyle name="Įprastas 5 2 6_8 priedas" xfId="550"/>
    <cellStyle name="Įprastas 5 2 7" xfId="92"/>
    <cellStyle name="Įprastas 5 2 7 2" xfId="242"/>
    <cellStyle name="Įprastas 5 2 7 3" xfId="391"/>
    <cellStyle name="Įprastas 5 2 7_8 priedas" xfId="553"/>
    <cellStyle name="Įprastas 5 2 8" xfId="142"/>
    <cellStyle name="Įprastas 5 2 8 2" xfId="292"/>
    <cellStyle name="Įprastas 5 2 8 3" xfId="440"/>
    <cellStyle name="Įprastas 5 2 8_8 priedas" xfId="554"/>
    <cellStyle name="Įprastas 5 2 9" xfId="192"/>
    <cellStyle name="Įprastas 5 2_8 priedas" xfId="21"/>
    <cellStyle name="Įprastas 5 3" xfId="17"/>
    <cellStyle name="Įprastas 5 3 2" xfId="24"/>
    <cellStyle name="Įprastas 5 3 2 2" xfId="56"/>
    <cellStyle name="Įprastas 5 3 2 2 2" xfId="87"/>
    <cellStyle name="Įprastas 5 3 2 2 2 2" xfId="137"/>
    <cellStyle name="Įprastas 5 3 2 2 2 2 2" xfId="287"/>
    <cellStyle name="Įprastas 5 3 2 2 2 2 3" xfId="435"/>
    <cellStyle name="Įprastas 5 3 2 2 2 2_8 priedas" xfId="557"/>
    <cellStyle name="Įprastas 5 3 2 2 2 3" xfId="187"/>
    <cellStyle name="Įprastas 5 3 2 2 2 3 2" xfId="337"/>
    <cellStyle name="Įprastas 5 3 2 2 2 3 3" xfId="485"/>
    <cellStyle name="Įprastas 5 3 2 2 2 3_8 priedas" xfId="558"/>
    <cellStyle name="Įprastas 5 3 2 2 2 4" xfId="237"/>
    <cellStyle name="Įprastas 5 3 2 2 2 5" xfId="386"/>
    <cellStyle name="Įprastas 5 3 2 2 2_8 priedas" xfId="556"/>
    <cellStyle name="Įprastas 5 3 2 2 3" xfId="113"/>
    <cellStyle name="Įprastas 5 3 2 2 3 2" xfId="263"/>
    <cellStyle name="Įprastas 5 3 2 2 3 3" xfId="411"/>
    <cellStyle name="Įprastas 5 3 2 2 3_8 priedas" xfId="559"/>
    <cellStyle name="Įprastas 5 3 2 2 4" xfId="163"/>
    <cellStyle name="Įprastas 5 3 2 2 4 2" xfId="313"/>
    <cellStyle name="Įprastas 5 3 2 2 4 3" xfId="461"/>
    <cellStyle name="Įprastas 5 3 2 2 4_8 priedas" xfId="560"/>
    <cellStyle name="Įprastas 5 3 2 2 5" xfId="213"/>
    <cellStyle name="Įprastas 5 3 2 2 6" xfId="362"/>
    <cellStyle name="Įprastas 5 3 2 2_8 priedas" xfId="555"/>
    <cellStyle name="Įprastas 5 3 2 3" xfId="75"/>
    <cellStyle name="Įprastas 5 3 2 3 2" xfId="125"/>
    <cellStyle name="Įprastas 5 3 2 3 2 2" xfId="275"/>
    <cellStyle name="Įprastas 5 3 2 3 2 3" xfId="423"/>
    <cellStyle name="Įprastas 5 3 2 3 2_8 priedas" xfId="562"/>
    <cellStyle name="Įprastas 5 3 2 3 3" xfId="175"/>
    <cellStyle name="Įprastas 5 3 2 3 3 2" xfId="325"/>
    <cellStyle name="Įprastas 5 3 2 3 3 3" xfId="473"/>
    <cellStyle name="Įprastas 5 3 2 3 3_8 priedas" xfId="563"/>
    <cellStyle name="Įprastas 5 3 2 3 4" xfId="225"/>
    <cellStyle name="Įprastas 5 3 2 3 5" xfId="374"/>
    <cellStyle name="Įprastas 5 3 2 3_8 priedas" xfId="561"/>
    <cellStyle name="Įprastas 5 3 2 4" xfId="101"/>
    <cellStyle name="Įprastas 5 3 2 4 2" xfId="251"/>
    <cellStyle name="Įprastas 5 3 2 4 3" xfId="399"/>
    <cellStyle name="Įprastas 5 3 2 4_8 priedas" xfId="564"/>
    <cellStyle name="Įprastas 5 3 2 5" xfId="151"/>
    <cellStyle name="Įprastas 5 3 2 5 2" xfId="301"/>
    <cellStyle name="Įprastas 5 3 2 5 3" xfId="449"/>
    <cellStyle name="Įprastas 5 3 2 5_8 priedas" xfId="565"/>
    <cellStyle name="Įprastas 5 3 2 6" xfId="201"/>
    <cellStyle name="Įprastas 5 3 2 7" xfId="350"/>
    <cellStyle name="Įprastas 5 3 2 8" xfId="42"/>
    <cellStyle name="Įprastas 5 3 2_8 priedas" xfId="64"/>
    <cellStyle name="Įprastas 5 3 3" xfId="52"/>
    <cellStyle name="Įprastas 5 3 3 2" xfId="83"/>
    <cellStyle name="Įprastas 5 3 3 2 2" xfId="133"/>
    <cellStyle name="Įprastas 5 3 3 2 2 2" xfId="283"/>
    <cellStyle name="Įprastas 5 3 3 2 2 3" xfId="431"/>
    <cellStyle name="Įprastas 5 3 3 2 2_8 priedas" xfId="568"/>
    <cellStyle name="Įprastas 5 3 3 2 3" xfId="183"/>
    <cellStyle name="Įprastas 5 3 3 2 3 2" xfId="333"/>
    <cellStyle name="Įprastas 5 3 3 2 3 3" xfId="481"/>
    <cellStyle name="Įprastas 5 3 3 2 3_8 priedas" xfId="569"/>
    <cellStyle name="Įprastas 5 3 3 2 4" xfId="233"/>
    <cellStyle name="Įprastas 5 3 3 2 5" xfId="382"/>
    <cellStyle name="Įprastas 5 3 3 2_8 priedas" xfId="567"/>
    <cellStyle name="Įprastas 5 3 3 3" xfId="109"/>
    <cellStyle name="Įprastas 5 3 3 3 2" xfId="259"/>
    <cellStyle name="Įprastas 5 3 3 3 3" xfId="407"/>
    <cellStyle name="Įprastas 5 3 3 3_8 priedas" xfId="570"/>
    <cellStyle name="Įprastas 5 3 3 4" xfId="159"/>
    <cellStyle name="Įprastas 5 3 3 4 2" xfId="309"/>
    <cellStyle name="Įprastas 5 3 3 4 3" xfId="457"/>
    <cellStyle name="Įprastas 5 3 3 4_8 priedas" xfId="571"/>
    <cellStyle name="Įprastas 5 3 3 5" xfId="209"/>
    <cellStyle name="Įprastas 5 3 3 6" xfId="358"/>
    <cellStyle name="Įprastas 5 3 3_8 priedas" xfId="566"/>
    <cellStyle name="Įprastas 5 3 4" xfId="71"/>
    <cellStyle name="Įprastas 5 3 4 2" xfId="121"/>
    <cellStyle name="Įprastas 5 3 4 2 2" xfId="271"/>
    <cellStyle name="Įprastas 5 3 4 2 3" xfId="419"/>
    <cellStyle name="Įprastas 5 3 4 2_8 priedas" xfId="573"/>
    <cellStyle name="Įprastas 5 3 4 3" xfId="171"/>
    <cellStyle name="Įprastas 5 3 4 3 2" xfId="321"/>
    <cellStyle name="Įprastas 5 3 4 3 3" xfId="469"/>
    <cellStyle name="Įprastas 5 3 4 3_8 priedas" xfId="574"/>
    <cellStyle name="Įprastas 5 3 4 4" xfId="221"/>
    <cellStyle name="Įprastas 5 3 4 5" xfId="370"/>
    <cellStyle name="Įprastas 5 3 4_8 priedas" xfId="572"/>
    <cellStyle name="Įprastas 5 3 5" xfId="95"/>
    <cellStyle name="Įprastas 5 3 5 2" xfId="245"/>
    <cellStyle name="Įprastas 5 3 5 3" xfId="394"/>
    <cellStyle name="Įprastas 5 3 5_8 priedas" xfId="575"/>
    <cellStyle name="Įprastas 5 3 6" xfId="145"/>
    <cellStyle name="Įprastas 5 3 6 2" xfId="295"/>
    <cellStyle name="Įprastas 5 3 6 3" xfId="443"/>
    <cellStyle name="Įprastas 5 3 6_8 priedas" xfId="576"/>
    <cellStyle name="Įprastas 5 3 7" xfId="195"/>
    <cellStyle name="Įprastas 5 3 8" xfId="345"/>
    <cellStyle name="Įprastas 5 3 9" xfId="38"/>
    <cellStyle name="Įprastas 5 3_8 priedas" xfId="30"/>
    <cellStyle name="Įprastas 5 4" xfId="18"/>
    <cellStyle name="Įprastas 5 4 2" xfId="26"/>
    <cellStyle name="Įprastas 5 4 2 2" xfId="58"/>
    <cellStyle name="Įprastas 5 4 2 2 2" xfId="89"/>
    <cellStyle name="Įprastas 5 4 2 2 2 2" xfId="139"/>
    <cellStyle name="Įprastas 5 4 2 2 2 2 2" xfId="289"/>
    <cellStyle name="Įprastas 5 4 2 2 2 2 3" xfId="437"/>
    <cellStyle name="Įprastas 5 4 2 2 2 2_8 priedas" xfId="579"/>
    <cellStyle name="Įprastas 5 4 2 2 2 3" xfId="189"/>
    <cellStyle name="Įprastas 5 4 2 2 2 3 2" xfId="339"/>
    <cellStyle name="Įprastas 5 4 2 2 2 3 3" xfId="487"/>
    <cellStyle name="Įprastas 5 4 2 2 2 3_8 priedas" xfId="580"/>
    <cellStyle name="Įprastas 5 4 2 2 2 4" xfId="239"/>
    <cellStyle name="Įprastas 5 4 2 2 2 5" xfId="388"/>
    <cellStyle name="Įprastas 5 4 2 2 2_8 priedas" xfId="578"/>
    <cellStyle name="Įprastas 5 4 2 2 3" xfId="115"/>
    <cellStyle name="Įprastas 5 4 2 2 3 2" xfId="265"/>
    <cellStyle name="Įprastas 5 4 2 2 3 3" xfId="413"/>
    <cellStyle name="Įprastas 5 4 2 2 3_8 priedas" xfId="581"/>
    <cellStyle name="Įprastas 5 4 2 2 4" xfId="165"/>
    <cellStyle name="Įprastas 5 4 2 2 4 2" xfId="315"/>
    <cellStyle name="Įprastas 5 4 2 2 4 3" xfId="463"/>
    <cellStyle name="Įprastas 5 4 2 2 4_8 priedas" xfId="582"/>
    <cellStyle name="Įprastas 5 4 2 2 5" xfId="215"/>
    <cellStyle name="Įprastas 5 4 2 2 6" xfId="364"/>
    <cellStyle name="Įprastas 5 4 2 2_8 priedas" xfId="577"/>
    <cellStyle name="Įprastas 5 4 2 3" xfId="77"/>
    <cellStyle name="Įprastas 5 4 2 3 2" xfId="127"/>
    <cellStyle name="Įprastas 5 4 2 3 2 2" xfId="277"/>
    <cellStyle name="Įprastas 5 4 2 3 2 3" xfId="425"/>
    <cellStyle name="Įprastas 5 4 2 3 2_8 priedas" xfId="584"/>
    <cellStyle name="Įprastas 5 4 2 3 3" xfId="177"/>
    <cellStyle name="Įprastas 5 4 2 3 3 2" xfId="327"/>
    <cellStyle name="Įprastas 5 4 2 3 3 3" xfId="475"/>
    <cellStyle name="Įprastas 5 4 2 3 3_8 priedas" xfId="585"/>
    <cellStyle name="Įprastas 5 4 2 3 4" xfId="227"/>
    <cellStyle name="Įprastas 5 4 2 3 5" xfId="376"/>
    <cellStyle name="Įprastas 5 4 2 3_8 priedas" xfId="583"/>
    <cellStyle name="Įprastas 5 4 2 4" xfId="103"/>
    <cellStyle name="Įprastas 5 4 2 4 2" xfId="253"/>
    <cellStyle name="Įprastas 5 4 2 4 3" xfId="401"/>
    <cellStyle name="Įprastas 5 4 2 4_8 priedas" xfId="586"/>
    <cellStyle name="Įprastas 5 4 2 5" xfId="153"/>
    <cellStyle name="Įprastas 5 4 2 5 2" xfId="303"/>
    <cellStyle name="Įprastas 5 4 2 5 3" xfId="451"/>
    <cellStyle name="Įprastas 5 4 2 5_8 priedas" xfId="587"/>
    <cellStyle name="Įprastas 5 4 2 6" xfId="203"/>
    <cellStyle name="Įprastas 5 4 2 7" xfId="352"/>
    <cellStyle name="Įprastas 5 4 2 8" xfId="44"/>
    <cellStyle name="Įprastas 5 4 2_8 priedas" xfId="65"/>
    <cellStyle name="Įprastas 5 4 3" xfId="53"/>
    <cellStyle name="Įprastas 5 4 3 2" xfId="84"/>
    <cellStyle name="Įprastas 5 4 3 2 2" xfId="134"/>
    <cellStyle name="Įprastas 5 4 3 2 2 2" xfId="284"/>
    <cellStyle name="Įprastas 5 4 3 2 2 3" xfId="432"/>
    <cellStyle name="Įprastas 5 4 3 2 2_8 priedas" xfId="590"/>
    <cellStyle name="Įprastas 5 4 3 2 3" xfId="184"/>
    <cellStyle name="Įprastas 5 4 3 2 3 2" xfId="334"/>
    <cellStyle name="Įprastas 5 4 3 2 3 3" xfId="482"/>
    <cellStyle name="Įprastas 5 4 3 2 3_8 priedas" xfId="591"/>
    <cellStyle name="Įprastas 5 4 3 2 4" xfId="234"/>
    <cellStyle name="Įprastas 5 4 3 2 5" xfId="383"/>
    <cellStyle name="Įprastas 5 4 3 2_8 priedas" xfId="589"/>
    <cellStyle name="Įprastas 5 4 3 3" xfId="110"/>
    <cellStyle name="Įprastas 5 4 3 3 2" xfId="260"/>
    <cellStyle name="Įprastas 5 4 3 3 3" xfId="408"/>
    <cellStyle name="Įprastas 5 4 3 3_8 priedas" xfId="592"/>
    <cellStyle name="Įprastas 5 4 3 4" xfId="160"/>
    <cellStyle name="Įprastas 5 4 3 4 2" xfId="310"/>
    <cellStyle name="Įprastas 5 4 3 4 3" xfId="458"/>
    <cellStyle name="Įprastas 5 4 3 4_8 priedas" xfId="593"/>
    <cellStyle name="Įprastas 5 4 3 5" xfId="210"/>
    <cellStyle name="Įprastas 5 4 3 6" xfId="359"/>
    <cellStyle name="Įprastas 5 4 3_8 priedas" xfId="588"/>
    <cellStyle name="Įprastas 5 4 4" xfId="72"/>
    <cellStyle name="Įprastas 5 4 4 2" xfId="122"/>
    <cellStyle name="Įprastas 5 4 4 2 2" xfId="272"/>
    <cellStyle name="Įprastas 5 4 4 2 3" xfId="420"/>
    <cellStyle name="Įprastas 5 4 4 2_8 priedas" xfId="595"/>
    <cellStyle name="Įprastas 5 4 4 3" xfId="172"/>
    <cellStyle name="Įprastas 5 4 4 3 2" xfId="322"/>
    <cellStyle name="Įprastas 5 4 4 3 3" xfId="470"/>
    <cellStyle name="Įprastas 5 4 4 3_8 priedas" xfId="596"/>
    <cellStyle name="Įprastas 5 4 4 4" xfId="222"/>
    <cellStyle name="Įprastas 5 4 4 5" xfId="371"/>
    <cellStyle name="Įprastas 5 4 4_8 priedas" xfId="594"/>
    <cellStyle name="Įprastas 5 4 5" xfId="96"/>
    <cellStyle name="Įprastas 5 4 5 2" xfId="246"/>
    <cellStyle name="Įprastas 5 4 5 3" xfId="395"/>
    <cellStyle name="Įprastas 5 4 5_8 priedas" xfId="597"/>
    <cellStyle name="Įprastas 5 4 6" xfId="146"/>
    <cellStyle name="Įprastas 5 4 6 2" xfId="296"/>
    <cellStyle name="Įprastas 5 4 6 3" xfId="444"/>
    <cellStyle name="Įprastas 5 4 6_8 priedas" xfId="598"/>
    <cellStyle name="Įprastas 5 4 7" xfId="196"/>
    <cellStyle name="Įprastas 5 4 8" xfId="346"/>
    <cellStyle name="Įprastas 5 4 9" xfId="39"/>
    <cellStyle name="Įprastas 5 4_8 priedas" xfId="31"/>
    <cellStyle name="Įprastas 5 5" xfId="22"/>
    <cellStyle name="Įprastas 5 5 2" xfId="54"/>
    <cellStyle name="Įprastas 5 5 2 2" xfId="85"/>
    <cellStyle name="Įprastas 5 5 2 2 2" xfId="135"/>
    <cellStyle name="Įprastas 5 5 2 2 2 2" xfId="285"/>
    <cellStyle name="Įprastas 5 5 2 2 2 3" xfId="433"/>
    <cellStyle name="Įprastas 5 5 2 2 2_8 priedas" xfId="601"/>
    <cellStyle name="Įprastas 5 5 2 2 3" xfId="185"/>
    <cellStyle name="Įprastas 5 5 2 2 3 2" xfId="335"/>
    <cellStyle name="Įprastas 5 5 2 2 3 3" xfId="483"/>
    <cellStyle name="Įprastas 5 5 2 2 3_8 priedas" xfId="602"/>
    <cellStyle name="Įprastas 5 5 2 2 4" xfId="235"/>
    <cellStyle name="Įprastas 5 5 2 2 5" xfId="384"/>
    <cellStyle name="Įprastas 5 5 2 2_8 priedas" xfId="600"/>
    <cellStyle name="Įprastas 5 5 2 3" xfId="111"/>
    <cellStyle name="Įprastas 5 5 2 3 2" xfId="261"/>
    <cellStyle name="Įprastas 5 5 2 3 3" xfId="409"/>
    <cellStyle name="Įprastas 5 5 2 3_8 priedas" xfId="603"/>
    <cellStyle name="Įprastas 5 5 2 4" xfId="161"/>
    <cellStyle name="Įprastas 5 5 2 4 2" xfId="311"/>
    <cellStyle name="Įprastas 5 5 2 4 3" xfId="459"/>
    <cellStyle name="Įprastas 5 5 2 4_8 priedas" xfId="604"/>
    <cellStyle name="Įprastas 5 5 2 5" xfId="211"/>
    <cellStyle name="Įprastas 5 5 2 6" xfId="360"/>
    <cellStyle name="Įprastas 5 5 2_8 priedas" xfId="599"/>
    <cellStyle name="Įprastas 5 5 3" xfId="73"/>
    <cellStyle name="Įprastas 5 5 3 2" xfId="123"/>
    <cellStyle name="Įprastas 5 5 3 2 2" xfId="273"/>
    <cellStyle name="Įprastas 5 5 3 2 3" xfId="421"/>
    <cellStyle name="Įprastas 5 5 3 2_8 priedas" xfId="606"/>
    <cellStyle name="Įprastas 5 5 3 3" xfId="173"/>
    <cellStyle name="Įprastas 5 5 3 3 2" xfId="323"/>
    <cellStyle name="Įprastas 5 5 3 3 3" xfId="471"/>
    <cellStyle name="Įprastas 5 5 3 3_8 priedas" xfId="607"/>
    <cellStyle name="Įprastas 5 5 3 4" xfId="223"/>
    <cellStyle name="Įprastas 5 5 3 5" xfId="372"/>
    <cellStyle name="Įprastas 5 5 3_8 priedas" xfId="605"/>
    <cellStyle name="Įprastas 5 5 4" xfId="99"/>
    <cellStyle name="Įprastas 5 5 4 2" xfId="249"/>
    <cellStyle name="Įprastas 5 5 4 3" xfId="397"/>
    <cellStyle name="Įprastas 5 5 4_8 priedas" xfId="608"/>
    <cellStyle name="Įprastas 5 5 5" xfId="149"/>
    <cellStyle name="Įprastas 5 5 5 2" xfId="299"/>
    <cellStyle name="Įprastas 5 5 5 3" xfId="447"/>
    <cellStyle name="Įprastas 5 5 5_8 priedas" xfId="609"/>
    <cellStyle name="Įprastas 5 5 6" xfId="199"/>
    <cellStyle name="Įprastas 5 5 7" xfId="348"/>
    <cellStyle name="Įprastas 5 5 8" xfId="40"/>
    <cellStyle name="Įprastas 5 5_8 priedas" xfId="66"/>
    <cellStyle name="Įprastas 5 6" xfId="48"/>
    <cellStyle name="Įprastas 5 6 2" xfId="79"/>
    <cellStyle name="Įprastas 5 6 2 2" xfId="129"/>
    <cellStyle name="Įprastas 5 6 2 2 2" xfId="279"/>
    <cellStyle name="Įprastas 5 6 2 2 3" xfId="427"/>
    <cellStyle name="Įprastas 5 6 2 2_8 priedas" xfId="612"/>
    <cellStyle name="Įprastas 5 6 2 3" xfId="179"/>
    <cellStyle name="Įprastas 5 6 2 3 2" xfId="329"/>
    <cellStyle name="Įprastas 5 6 2 3 3" xfId="477"/>
    <cellStyle name="Įprastas 5 6 2 3_8 priedas" xfId="613"/>
    <cellStyle name="Įprastas 5 6 2 4" xfId="229"/>
    <cellStyle name="Įprastas 5 6 2 5" xfId="378"/>
    <cellStyle name="Įprastas 5 6 2_8 priedas" xfId="611"/>
    <cellStyle name="Įprastas 5 6 3" xfId="105"/>
    <cellStyle name="Įprastas 5 6 3 2" xfId="255"/>
    <cellStyle name="Įprastas 5 6 3 3" xfId="403"/>
    <cellStyle name="Įprastas 5 6 3_8 priedas" xfId="614"/>
    <cellStyle name="Įprastas 5 6 4" xfId="155"/>
    <cellStyle name="Įprastas 5 6 4 2" xfId="305"/>
    <cellStyle name="Įprastas 5 6 4 3" xfId="453"/>
    <cellStyle name="Įprastas 5 6 4_8 priedas" xfId="615"/>
    <cellStyle name="Įprastas 5 6 5" xfId="205"/>
    <cellStyle name="Įprastas 5 6 6" xfId="354"/>
    <cellStyle name="Įprastas 5 6_8 priedas" xfId="610"/>
    <cellStyle name="Įprastas 5 7" xfId="67"/>
    <cellStyle name="Įprastas 5 7 2" xfId="117"/>
    <cellStyle name="Įprastas 5 7 2 2" xfId="267"/>
    <cellStyle name="Įprastas 5 7 2 3" xfId="415"/>
    <cellStyle name="Įprastas 5 7 2_8 priedas" xfId="617"/>
    <cellStyle name="Įprastas 5 7 3" xfId="167"/>
    <cellStyle name="Įprastas 5 7 3 2" xfId="317"/>
    <cellStyle name="Įprastas 5 7 3 3" xfId="465"/>
    <cellStyle name="Įprastas 5 7 3_8 priedas" xfId="618"/>
    <cellStyle name="Įprastas 5 7 4" xfId="217"/>
    <cellStyle name="Įprastas 5 7 5" xfId="366"/>
    <cellStyle name="Įprastas 5 7_8 priedas" xfId="616"/>
    <cellStyle name="Įprastas 5 8" xfId="91"/>
    <cellStyle name="Įprastas 5 8 2" xfId="241"/>
    <cellStyle name="Įprastas 5 8 3" xfId="390"/>
    <cellStyle name="Įprastas 5 8_8 priedas" xfId="619"/>
    <cellStyle name="Įprastas 5 9" xfId="141"/>
    <cellStyle name="Įprastas 5 9 2" xfId="291"/>
    <cellStyle name="Įprastas 5 9 3" xfId="439"/>
    <cellStyle name="Įprastas 5 9_8 priedas" xfId="620"/>
    <cellStyle name="Įprastas 5_8 -ES projektai" xfId="13"/>
    <cellStyle name="Įprastas_8 priedas" xfId="46"/>
    <cellStyle name="Kablelis 2" xfId="19"/>
    <cellStyle name="Kablelis 2 2" xfId="97"/>
    <cellStyle name="Kablelis 2 2 2" xfId="247"/>
    <cellStyle name="Kablelis 2 2 3" xfId="33"/>
    <cellStyle name="Kablelis 2 3" xfId="147"/>
    <cellStyle name="Kablelis 2 3 2" xfId="297"/>
    <cellStyle name="Kablelis 2 3 3" xfId="445"/>
    <cellStyle name="Kablelis 2 4" xfId="197"/>
    <cellStyle name="Kablelis 2 5" xfId="32"/>
    <cellStyle name="Kablelis 3" xfId="20"/>
    <cellStyle name="Kablelis 3 2" xfId="98"/>
    <cellStyle name="Kablelis 3 2 2" xfId="248"/>
    <cellStyle name="Kablelis 3 2 3" xfId="396"/>
    <cellStyle name="Kablelis 3 3" xfId="148"/>
    <cellStyle name="Kablelis 3 3 2" xfId="298"/>
    <cellStyle name="Kablelis 3 3 3" xfId="446"/>
    <cellStyle name="Kablelis 3 4" xfId="198"/>
    <cellStyle name="Kablelis 3 5" xfId="347"/>
    <cellStyle name="Kablelis 4" xfId="60"/>
    <cellStyle name="Kablelis 5" xfId="47"/>
    <cellStyle name="Normal_Sheet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68"/>
  <sheetViews>
    <sheetView tabSelected="1" workbookViewId="0"/>
  </sheetViews>
  <sheetFormatPr defaultRowHeight="13.2" x14ac:dyDescent="0.25"/>
  <cols>
    <col min="1" max="1" width="4.6640625" customWidth="1"/>
    <col min="2" max="2" width="14.5546875" customWidth="1"/>
    <col min="3" max="3" width="62.109375" customWidth="1"/>
    <col min="4" max="4" width="16" customWidth="1"/>
    <col min="5" max="5" width="11.88671875" customWidth="1"/>
    <col min="6" max="6" width="17.44140625" customWidth="1"/>
    <col min="8" max="8" width="10.5546875" bestFit="1" customWidth="1"/>
    <col min="10" max="10" width="11.5546875" bestFit="1" customWidth="1"/>
  </cols>
  <sheetData>
    <row r="1" spans="1:5" ht="15.6" x14ac:dyDescent="0.3">
      <c r="A1" s="2" t="s">
        <v>362</v>
      </c>
      <c r="C1" s="293"/>
      <c r="D1" s="293"/>
    </row>
    <row r="2" spans="1:5" ht="15.6" x14ac:dyDescent="0.3">
      <c r="C2" s="294" t="s">
        <v>407</v>
      </c>
      <c r="D2" s="293"/>
    </row>
    <row r="3" spans="1:5" ht="16.5" customHeight="1" x14ac:dyDescent="0.3">
      <c r="A3" s="1" t="s">
        <v>363</v>
      </c>
      <c r="C3" s="293"/>
      <c r="D3" s="293"/>
    </row>
    <row r="4" spans="1:5" ht="15.6" x14ac:dyDescent="0.3">
      <c r="A4" s="852" t="s">
        <v>378</v>
      </c>
      <c r="B4" s="852"/>
      <c r="C4" s="852"/>
      <c r="D4" s="852"/>
    </row>
    <row r="5" spans="1:5" ht="15.6" x14ac:dyDescent="0.3">
      <c r="A5" s="204"/>
      <c r="B5" s="205"/>
      <c r="C5" s="205"/>
      <c r="D5" s="205"/>
    </row>
    <row r="6" spans="1:5" ht="15.6" x14ac:dyDescent="0.3">
      <c r="A6" s="204"/>
      <c r="B6" s="205"/>
      <c r="C6" s="205"/>
      <c r="D6" s="187"/>
    </row>
    <row r="7" spans="1:5" ht="13.8" thickBot="1" x14ac:dyDescent="0.3">
      <c r="A7" s="205"/>
      <c r="B7" s="205"/>
      <c r="C7" s="205"/>
      <c r="D7" s="187" t="s">
        <v>383</v>
      </c>
    </row>
    <row r="8" spans="1:5" ht="40.200000000000003" thickBot="1" x14ac:dyDescent="0.3">
      <c r="A8" s="209" t="s">
        <v>208</v>
      </c>
      <c r="B8" s="210" t="s">
        <v>209</v>
      </c>
      <c r="C8" s="211" t="s">
        <v>210</v>
      </c>
      <c r="D8" s="212" t="s">
        <v>211</v>
      </c>
      <c r="E8" s="567" t="s">
        <v>434</v>
      </c>
    </row>
    <row r="9" spans="1:5" ht="13.8" thickBot="1" x14ac:dyDescent="0.3">
      <c r="A9" s="213">
        <v>1</v>
      </c>
      <c r="B9" s="214">
        <v>2</v>
      </c>
      <c r="C9" s="215">
        <v>3</v>
      </c>
      <c r="D9" s="216">
        <v>4</v>
      </c>
    </row>
    <row r="10" spans="1:5" ht="16.2" thickBot="1" x14ac:dyDescent="0.3">
      <c r="A10" s="218">
        <v>1</v>
      </c>
      <c r="B10" s="389" t="s">
        <v>212</v>
      </c>
      <c r="C10" s="390" t="s">
        <v>385</v>
      </c>
      <c r="D10" s="391">
        <f>D11+D14+D18</f>
        <v>27784</v>
      </c>
    </row>
    <row r="11" spans="1:5" ht="16.2" thickBot="1" x14ac:dyDescent="0.3">
      <c r="A11" s="218">
        <v>2</v>
      </c>
      <c r="B11" s="289" t="s">
        <v>213</v>
      </c>
      <c r="C11" s="221" t="s">
        <v>384</v>
      </c>
      <c r="D11" s="217">
        <f>D12+D13</f>
        <v>26250</v>
      </c>
    </row>
    <row r="12" spans="1:5" ht="16.2" thickBot="1" x14ac:dyDescent="0.3">
      <c r="A12" s="218">
        <v>3</v>
      </c>
      <c r="B12" s="219" t="s">
        <v>214</v>
      </c>
      <c r="C12" s="220" t="s">
        <v>215</v>
      </c>
      <c r="D12" s="217">
        <v>26232</v>
      </c>
    </row>
    <row r="13" spans="1:5" ht="16.2" thickBot="1" x14ac:dyDescent="0.3">
      <c r="A13" s="218">
        <v>4</v>
      </c>
      <c r="B13" s="219" t="s">
        <v>214</v>
      </c>
      <c r="C13" s="220" t="s">
        <v>369</v>
      </c>
      <c r="D13" s="217">
        <v>18</v>
      </c>
    </row>
    <row r="14" spans="1:5" ht="16.2" thickBot="1" x14ac:dyDescent="0.3">
      <c r="A14" s="218">
        <v>5</v>
      </c>
      <c r="B14" s="219" t="s">
        <v>216</v>
      </c>
      <c r="C14" s="221" t="s">
        <v>386</v>
      </c>
      <c r="D14" s="217">
        <f>D15+D16+D17</f>
        <v>1444</v>
      </c>
    </row>
    <row r="15" spans="1:5" ht="16.2" thickBot="1" x14ac:dyDescent="0.3">
      <c r="A15" s="218">
        <v>6</v>
      </c>
      <c r="B15" s="219" t="s">
        <v>217</v>
      </c>
      <c r="C15" s="220" t="s">
        <v>218</v>
      </c>
      <c r="D15" s="217">
        <v>1100</v>
      </c>
    </row>
    <row r="16" spans="1:5" ht="16.2" thickBot="1" x14ac:dyDescent="0.3">
      <c r="A16" s="218">
        <v>7</v>
      </c>
      <c r="B16" s="219" t="s">
        <v>219</v>
      </c>
      <c r="C16" s="220" t="s">
        <v>391</v>
      </c>
      <c r="D16" s="217">
        <v>24</v>
      </c>
    </row>
    <row r="17" spans="1:5" ht="16.2" thickBot="1" x14ac:dyDescent="0.3">
      <c r="A17" s="218">
        <v>8</v>
      </c>
      <c r="B17" s="219" t="s">
        <v>220</v>
      </c>
      <c r="C17" s="220" t="s">
        <v>221</v>
      </c>
      <c r="D17" s="217">
        <v>320</v>
      </c>
    </row>
    <row r="18" spans="1:5" ht="16.2" thickBot="1" x14ac:dyDescent="0.3">
      <c r="A18" s="218">
        <v>9</v>
      </c>
      <c r="B18" s="219" t="s">
        <v>222</v>
      </c>
      <c r="C18" s="221" t="s">
        <v>387</v>
      </c>
      <c r="D18" s="217">
        <f>D19</f>
        <v>90</v>
      </c>
    </row>
    <row r="19" spans="1:5" ht="16.2" thickBot="1" x14ac:dyDescent="0.3">
      <c r="A19" s="218">
        <v>10</v>
      </c>
      <c r="B19" s="219" t="s">
        <v>223</v>
      </c>
      <c r="C19" s="220" t="s">
        <v>224</v>
      </c>
      <c r="D19" s="217">
        <v>90</v>
      </c>
    </row>
    <row r="20" spans="1:5" ht="16.2" thickBot="1" x14ac:dyDescent="0.3">
      <c r="A20" s="218">
        <v>11</v>
      </c>
      <c r="B20" s="389" t="s">
        <v>225</v>
      </c>
      <c r="C20" s="390" t="s">
        <v>523</v>
      </c>
      <c r="D20" s="392">
        <f>D22+D28+D42+D21</f>
        <v>18794.3711</v>
      </c>
    </row>
    <row r="21" spans="1:5" ht="16.2" thickBot="1" x14ac:dyDescent="0.3">
      <c r="A21" s="218">
        <v>12</v>
      </c>
      <c r="B21" s="228" t="s">
        <v>356</v>
      </c>
      <c r="C21" s="221" t="s">
        <v>357</v>
      </c>
      <c r="D21" s="393">
        <v>424.05900000000003</v>
      </c>
    </row>
    <row r="22" spans="1:5" ht="16.2" thickBot="1" x14ac:dyDescent="0.3">
      <c r="A22" s="218">
        <v>13</v>
      </c>
      <c r="B22" s="228" t="s">
        <v>226</v>
      </c>
      <c r="C22" s="221" t="s">
        <v>520</v>
      </c>
      <c r="D22" s="394">
        <f>D23+D24+D25+D26+D27</f>
        <v>14085.050999999999</v>
      </c>
    </row>
    <row r="23" spans="1:5" ht="31.8" thickBot="1" x14ac:dyDescent="0.3">
      <c r="A23" s="298">
        <v>14</v>
      </c>
      <c r="B23" s="311" t="s">
        <v>227</v>
      </c>
      <c r="C23" s="308" t="s">
        <v>228</v>
      </c>
      <c r="D23" s="407">
        <v>4306.5640000000003</v>
      </c>
      <c r="E23">
        <v>2.6680000000000001</v>
      </c>
    </row>
    <row r="24" spans="1:5" ht="16.2" thickBot="1" x14ac:dyDescent="0.35">
      <c r="A24" s="298">
        <v>15</v>
      </c>
      <c r="B24" s="311" t="s">
        <v>229</v>
      </c>
      <c r="C24" s="299" t="s">
        <v>230</v>
      </c>
      <c r="D24" s="312">
        <v>9619.5</v>
      </c>
      <c r="E24" s="7">
        <v>122.2</v>
      </c>
    </row>
    <row r="25" spans="1:5" ht="31.8" thickBot="1" x14ac:dyDescent="0.35">
      <c r="A25" s="218">
        <v>16</v>
      </c>
      <c r="B25" s="220" t="s">
        <v>231</v>
      </c>
      <c r="C25" s="224" t="s">
        <v>232</v>
      </c>
      <c r="D25" s="223">
        <v>134.9</v>
      </c>
    </row>
    <row r="26" spans="1:5" ht="31.8" thickBot="1" x14ac:dyDescent="0.35">
      <c r="A26" s="218">
        <v>17</v>
      </c>
      <c r="B26" s="220" t="s">
        <v>233</v>
      </c>
      <c r="C26" s="224" t="s">
        <v>392</v>
      </c>
      <c r="D26" s="223">
        <v>0.8</v>
      </c>
    </row>
    <row r="27" spans="1:5" s="305" customFormat="1" ht="31.5" customHeight="1" thickBot="1" x14ac:dyDescent="0.35">
      <c r="A27" s="298">
        <f>A26+1</f>
        <v>18</v>
      </c>
      <c r="B27" s="308" t="s">
        <v>539</v>
      </c>
      <c r="C27" s="309" t="s">
        <v>299</v>
      </c>
      <c r="D27" s="310">
        <v>23.286999999999999</v>
      </c>
      <c r="E27" s="7">
        <v>23.286999999999999</v>
      </c>
    </row>
    <row r="28" spans="1:5" ht="16.2" thickBot="1" x14ac:dyDescent="0.35">
      <c r="A28" s="218">
        <v>19</v>
      </c>
      <c r="B28" s="395" t="s">
        <v>234</v>
      </c>
      <c r="C28" s="396" t="s">
        <v>521</v>
      </c>
      <c r="D28" s="397">
        <f>SUM(D29:D41)</f>
        <v>1417.7971000000002</v>
      </c>
    </row>
    <row r="29" spans="1:5" ht="31.8" thickBot="1" x14ac:dyDescent="0.35">
      <c r="A29" s="218">
        <v>20</v>
      </c>
      <c r="B29" s="220" t="s">
        <v>235</v>
      </c>
      <c r="C29" s="224" t="s">
        <v>236</v>
      </c>
      <c r="D29" s="225">
        <v>182.2</v>
      </c>
    </row>
    <row r="30" spans="1:5" ht="16.2" thickBot="1" x14ac:dyDescent="0.35">
      <c r="A30" s="218">
        <v>21</v>
      </c>
      <c r="B30" s="306" t="s">
        <v>353</v>
      </c>
      <c r="C30" s="226" t="s">
        <v>393</v>
      </c>
      <c r="D30" s="225">
        <v>131</v>
      </c>
    </row>
    <row r="31" spans="1:5" ht="31.8" thickBot="1" x14ac:dyDescent="0.35">
      <c r="A31" s="218">
        <v>22</v>
      </c>
      <c r="B31" s="220" t="s">
        <v>417</v>
      </c>
      <c r="C31" s="224" t="s">
        <v>237</v>
      </c>
      <c r="D31" s="225">
        <v>28.28</v>
      </c>
    </row>
    <row r="32" spans="1:5" ht="31.8" thickBot="1" x14ac:dyDescent="0.35">
      <c r="A32" s="218">
        <v>23</v>
      </c>
      <c r="B32" s="220" t="s">
        <v>418</v>
      </c>
      <c r="C32" s="224" t="s">
        <v>375</v>
      </c>
      <c r="D32" s="225">
        <v>110.282</v>
      </c>
    </row>
    <row r="33" spans="1:5" ht="16.2" thickBot="1" x14ac:dyDescent="0.35">
      <c r="A33" s="218">
        <v>24</v>
      </c>
      <c r="B33" s="220" t="s">
        <v>419</v>
      </c>
      <c r="C33" s="224" t="s">
        <v>360</v>
      </c>
      <c r="D33" s="225">
        <v>111.495</v>
      </c>
    </row>
    <row r="34" spans="1:5" ht="16.2" thickBot="1" x14ac:dyDescent="0.35">
      <c r="A34" s="298">
        <v>25</v>
      </c>
      <c r="B34" s="308" t="s">
        <v>354</v>
      </c>
      <c r="C34" s="309" t="s">
        <v>372</v>
      </c>
      <c r="D34" s="375">
        <v>24.678999999999998</v>
      </c>
      <c r="E34">
        <v>-3.524</v>
      </c>
    </row>
    <row r="35" spans="1:5" s="307" customFormat="1" ht="31.8" thickBot="1" x14ac:dyDescent="0.35">
      <c r="A35" s="298">
        <v>26</v>
      </c>
      <c r="B35" s="299" t="s">
        <v>420</v>
      </c>
      <c r="C35" s="376" t="s">
        <v>410</v>
      </c>
      <c r="D35" s="375">
        <v>56.75</v>
      </c>
      <c r="E35" s="7">
        <v>56.75</v>
      </c>
    </row>
    <row r="36" spans="1:5" s="307" customFormat="1" ht="31.8" thickBot="1" x14ac:dyDescent="0.35">
      <c r="A36" s="298">
        <v>27</v>
      </c>
      <c r="B36" s="308" t="s">
        <v>421</v>
      </c>
      <c r="C36" s="309" t="s">
        <v>411</v>
      </c>
      <c r="D36" s="375">
        <v>46.390999999999998</v>
      </c>
      <c r="E36" s="7">
        <v>46.390999999999998</v>
      </c>
    </row>
    <row r="37" spans="1:5" s="415" customFormat="1" ht="16.2" thickBot="1" x14ac:dyDescent="0.35">
      <c r="A37" s="298">
        <v>28</v>
      </c>
      <c r="B37" s="308" t="s">
        <v>422</v>
      </c>
      <c r="C37" s="416" t="s">
        <v>416</v>
      </c>
      <c r="D37" s="375">
        <v>18.992999999999999</v>
      </c>
      <c r="E37" s="7">
        <v>18.992999999999999</v>
      </c>
    </row>
    <row r="38" spans="1:5" s="307" customFormat="1" ht="28.2" thickBot="1" x14ac:dyDescent="0.3">
      <c r="A38" s="298">
        <v>29</v>
      </c>
      <c r="B38" s="308" t="s">
        <v>423</v>
      </c>
      <c r="C38" s="409" t="s">
        <v>414</v>
      </c>
      <c r="D38" s="435">
        <v>15.8939</v>
      </c>
      <c r="E38" s="7">
        <v>15.8939</v>
      </c>
    </row>
    <row r="39" spans="1:5" s="432" customFormat="1" ht="51.75" customHeight="1" thickBot="1" x14ac:dyDescent="0.3">
      <c r="A39" s="298">
        <v>30</v>
      </c>
      <c r="B39" s="308" t="s">
        <v>528</v>
      </c>
      <c r="C39" s="434" t="s">
        <v>426</v>
      </c>
      <c r="D39" s="436">
        <v>5.24</v>
      </c>
      <c r="E39" s="7">
        <v>5.24</v>
      </c>
    </row>
    <row r="40" spans="1:5" s="717" customFormat="1" ht="20.25" customHeight="1" thickBot="1" x14ac:dyDescent="0.3">
      <c r="A40" s="298">
        <v>31</v>
      </c>
      <c r="B40" s="308" t="s">
        <v>540</v>
      </c>
      <c r="C40" s="434" t="s">
        <v>535</v>
      </c>
      <c r="D40" s="735">
        <v>28.693200000000001</v>
      </c>
      <c r="E40" s="7">
        <v>28.693200000000001</v>
      </c>
    </row>
    <row r="41" spans="1:5" s="432" customFormat="1" ht="16.2" thickBot="1" x14ac:dyDescent="0.3">
      <c r="A41" s="298">
        <f>A40+1</f>
        <v>32</v>
      </c>
      <c r="B41" s="308" t="s">
        <v>541</v>
      </c>
      <c r="C41" s="434" t="s">
        <v>425</v>
      </c>
      <c r="D41" s="435">
        <v>657.9</v>
      </c>
      <c r="E41" s="7">
        <v>657.9</v>
      </c>
    </row>
    <row r="42" spans="1:5" ht="16.2" thickBot="1" x14ac:dyDescent="0.35">
      <c r="A42" s="230">
        <v>33</v>
      </c>
      <c r="B42" s="395" t="s">
        <v>238</v>
      </c>
      <c r="C42" s="396" t="s">
        <v>522</v>
      </c>
      <c r="D42" s="393">
        <f>D43+D44+D45+D46</f>
        <v>2867.4639999999999</v>
      </c>
      <c r="E42" s="7"/>
    </row>
    <row r="43" spans="1:5" ht="16.2" thickBot="1" x14ac:dyDescent="0.35">
      <c r="A43" s="218">
        <v>34</v>
      </c>
      <c r="B43" s="219" t="s">
        <v>239</v>
      </c>
      <c r="C43" s="227" t="s">
        <v>394</v>
      </c>
      <c r="D43" s="225">
        <v>998</v>
      </c>
      <c r="E43" s="7"/>
    </row>
    <row r="44" spans="1:5" ht="16.2" thickBot="1" x14ac:dyDescent="0.35">
      <c r="A44" s="218">
        <v>35</v>
      </c>
      <c r="B44" s="219" t="s">
        <v>240</v>
      </c>
      <c r="C44" s="226" t="s">
        <v>241</v>
      </c>
      <c r="D44" s="225"/>
      <c r="E44" s="7"/>
    </row>
    <row r="45" spans="1:5" ht="31.8" thickBot="1" x14ac:dyDescent="0.35">
      <c r="A45" s="218">
        <v>36</v>
      </c>
      <c r="B45" s="219" t="s">
        <v>424</v>
      </c>
      <c r="C45" s="224" t="s">
        <v>401</v>
      </c>
      <c r="D45" s="225">
        <v>33.564</v>
      </c>
      <c r="E45" s="7"/>
    </row>
    <row r="46" spans="1:5" s="432" customFormat="1" ht="16.2" thickBot="1" x14ac:dyDescent="0.3">
      <c r="A46" s="218">
        <v>37</v>
      </c>
      <c r="B46" s="219" t="s">
        <v>529</v>
      </c>
      <c r="C46" s="434" t="s">
        <v>425</v>
      </c>
      <c r="D46" s="375">
        <v>1835.9</v>
      </c>
      <c r="E46" s="7">
        <v>1835.9</v>
      </c>
    </row>
    <row r="47" spans="1:5" ht="16.2" thickBot="1" x14ac:dyDescent="0.3">
      <c r="A47" s="218">
        <v>38</v>
      </c>
      <c r="B47" s="389" t="s">
        <v>242</v>
      </c>
      <c r="C47" s="390" t="s">
        <v>526</v>
      </c>
      <c r="D47" s="398">
        <f>D48+D52+D53+D56+D57</f>
        <v>3165.473</v>
      </c>
    </row>
    <row r="48" spans="1:5" ht="16.2" thickBot="1" x14ac:dyDescent="0.3">
      <c r="A48" s="218">
        <v>39</v>
      </c>
      <c r="B48" s="228" t="s">
        <v>243</v>
      </c>
      <c r="C48" s="221" t="s">
        <v>524</v>
      </c>
      <c r="D48" s="229">
        <f>D49+D50+D51</f>
        <v>571</v>
      </c>
    </row>
    <row r="49" spans="1:10" ht="31.8" thickBot="1" x14ac:dyDescent="0.3">
      <c r="A49" s="218">
        <v>40</v>
      </c>
      <c r="B49" s="219" t="s">
        <v>244</v>
      </c>
      <c r="C49" s="220" t="s">
        <v>245</v>
      </c>
      <c r="D49" s="217">
        <v>400</v>
      </c>
    </row>
    <row r="50" spans="1:10" ht="16.2" thickBot="1" x14ac:dyDescent="0.3">
      <c r="A50" s="218">
        <v>41</v>
      </c>
      <c r="B50" s="219" t="s">
        <v>246</v>
      </c>
      <c r="C50" s="220" t="s">
        <v>247</v>
      </c>
      <c r="D50" s="217">
        <v>15</v>
      </c>
    </row>
    <row r="51" spans="1:10" ht="16.2" thickBot="1" x14ac:dyDescent="0.3">
      <c r="A51" s="218">
        <v>42</v>
      </c>
      <c r="B51" s="219" t="s">
        <v>248</v>
      </c>
      <c r="C51" s="220" t="s">
        <v>249</v>
      </c>
      <c r="D51" s="217">
        <v>156</v>
      </c>
    </row>
    <row r="52" spans="1:10" ht="16.2" thickBot="1" x14ac:dyDescent="0.3">
      <c r="A52" s="218">
        <v>43</v>
      </c>
      <c r="B52" s="219" t="s">
        <v>250</v>
      </c>
      <c r="C52" s="220" t="s">
        <v>251</v>
      </c>
      <c r="D52" s="225">
        <v>1508.973</v>
      </c>
    </row>
    <row r="53" spans="1:10" ht="16.2" thickBot="1" x14ac:dyDescent="0.3">
      <c r="A53" s="230">
        <v>44</v>
      </c>
      <c r="B53" s="228" t="s">
        <v>252</v>
      </c>
      <c r="C53" s="221" t="s">
        <v>525</v>
      </c>
      <c r="D53" s="229">
        <f>D54+D55</f>
        <v>1040</v>
      </c>
    </row>
    <row r="54" spans="1:10" ht="16.2" thickBot="1" x14ac:dyDescent="0.3">
      <c r="A54" s="218">
        <v>45</v>
      </c>
      <c r="B54" s="219" t="s">
        <v>253</v>
      </c>
      <c r="C54" s="220" t="s">
        <v>254</v>
      </c>
      <c r="D54" s="217">
        <v>40</v>
      </c>
    </row>
    <row r="55" spans="1:10" ht="16.2" thickBot="1" x14ac:dyDescent="0.3">
      <c r="A55" s="218">
        <v>46</v>
      </c>
      <c r="B55" s="219" t="s">
        <v>255</v>
      </c>
      <c r="C55" s="220" t="s">
        <v>256</v>
      </c>
      <c r="D55" s="231">
        <v>1000</v>
      </c>
    </row>
    <row r="56" spans="1:10" ht="16.2" thickBot="1" x14ac:dyDescent="0.3">
      <c r="A56" s="218">
        <v>47</v>
      </c>
      <c r="B56" s="219" t="s">
        <v>257</v>
      </c>
      <c r="C56" s="220" t="s">
        <v>258</v>
      </c>
      <c r="D56" s="217">
        <v>15.5</v>
      </c>
    </row>
    <row r="57" spans="1:10" ht="16.2" thickBot="1" x14ac:dyDescent="0.3">
      <c r="A57" s="218">
        <v>48</v>
      </c>
      <c r="B57" s="219" t="s">
        <v>259</v>
      </c>
      <c r="C57" s="220" t="s">
        <v>260</v>
      </c>
      <c r="D57" s="217">
        <v>30</v>
      </c>
    </row>
    <row r="58" spans="1:10" ht="31.8" thickBot="1" x14ac:dyDescent="0.35">
      <c r="A58" s="222">
        <v>49</v>
      </c>
      <c r="B58" s="399" t="s">
        <v>261</v>
      </c>
      <c r="C58" s="400" t="s">
        <v>262</v>
      </c>
      <c r="D58" s="401">
        <v>65</v>
      </c>
    </row>
    <row r="59" spans="1:10" ht="18" thickBot="1" x14ac:dyDescent="0.3">
      <c r="A59" s="218">
        <v>50</v>
      </c>
      <c r="B59" s="402"/>
      <c r="C59" s="390" t="s">
        <v>527</v>
      </c>
      <c r="D59" s="403">
        <f>D10+D20+D47+D58</f>
        <v>49808.844100000002</v>
      </c>
      <c r="F59" s="233"/>
      <c r="G59" s="8"/>
    </row>
    <row r="60" spans="1:10" ht="16.2" thickBot="1" x14ac:dyDescent="0.3">
      <c r="A60" s="853">
        <v>51</v>
      </c>
      <c r="B60" s="856"/>
      <c r="C60" s="275" t="s">
        <v>263</v>
      </c>
      <c r="D60" s="232">
        <f>D61+D62+D63</f>
        <v>2413.97696</v>
      </c>
    </row>
    <row r="61" spans="1:10" ht="15.6" x14ac:dyDescent="0.3">
      <c r="A61" s="854"/>
      <c r="B61" s="857"/>
      <c r="C61" s="276" t="s">
        <v>264</v>
      </c>
      <c r="D61" s="277">
        <v>234.10410999999999</v>
      </c>
    </row>
    <row r="62" spans="1:10" ht="15.6" x14ac:dyDescent="0.3">
      <c r="A62" s="854"/>
      <c r="B62" s="857"/>
      <c r="C62" s="276" t="s">
        <v>265</v>
      </c>
      <c r="D62" s="278">
        <v>495.64854000000003</v>
      </c>
      <c r="J62" s="283"/>
    </row>
    <row r="63" spans="1:10" ht="16.2" thickBot="1" x14ac:dyDescent="0.35">
      <c r="A63" s="855"/>
      <c r="B63" s="857"/>
      <c r="C63" s="279" t="s">
        <v>266</v>
      </c>
      <c r="D63" s="280">
        <v>1684.2243100000001</v>
      </c>
      <c r="F63" s="233"/>
    </row>
    <row r="64" spans="1:10" ht="15.6" x14ac:dyDescent="0.3">
      <c r="A64" s="290">
        <v>52</v>
      </c>
      <c r="B64" s="291"/>
      <c r="C64" s="287" t="s">
        <v>358</v>
      </c>
      <c r="D64" s="288">
        <v>1067.7</v>
      </c>
      <c r="F64" s="233"/>
    </row>
    <row r="65" spans="1:5" ht="17.399999999999999" x14ac:dyDescent="0.3">
      <c r="A65" s="404">
        <v>53</v>
      </c>
      <c r="B65" s="404"/>
      <c r="C65" s="405" t="s">
        <v>352</v>
      </c>
      <c r="D65" s="406">
        <f>D59+D60+D64</f>
        <v>53290.521059999999</v>
      </c>
      <c r="E65">
        <f>E38+E36+E35+E27+E24+E23+E37+E34+E39+E41+E46+E40</f>
        <v>2810.3921000000005</v>
      </c>
    </row>
    <row r="68" spans="1:5" x14ac:dyDescent="0.25">
      <c r="D68" s="233">
        <f>D65-E65</f>
        <v>50480.128960000002</v>
      </c>
    </row>
  </sheetData>
  <mergeCells count="3">
    <mergeCell ref="A4:D4"/>
    <mergeCell ref="A60:A63"/>
    <mergeCell ref="B60:B63"/>
  </mergeCells>
  <phoneticPr fontId="9" type="noConversion"/>
  <pageMargins left="0.74803149606299213" right="0.74803149606299213" top="0.98425196850393704" bottom="0" header="0.51181102362204722" footer="0.51181102362204722"/>
  <pageSetup paperSize="9" scale="8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69"/>
  <sheetViews>
    <sheetView topLeftCell="A40" zoomScaleNormal="100" workbookViewId="0">
      <selection activeCell="B71" sqref="B71"/>
    </sheetView>
  </sheetViews>
  <sheetFormatPr defaultRowHeight="13.2" x14ac:dyDescent="0.25"/>
  <cols>
    <col min="1" max="1" width="4.5546875" customWidth="1"/>
    <col min="2" max="2" width="72" customWidth="1"/>
    <col min="3" max="3" width="21" customWidth="1"/>
    <col min="4" max="5" width="10.5546875" bestFit="1" customWidth="1"/>
  </cols>
  <sheetData>
    <row r="1" spans="1:3" ht="17.25" customHeight="1" x14ac:dyDescent="0.3">
      <c r="A1" s="175"/>
      <c r="B1" s="2" t="s">
        <v>364</v>
      </c>
      <c r="C1" s="8"/>
    </row>
    <row r="2" spans="1:3" ht="16.5" customHeight="1" x14ac:dyDescent="0.3">
      <c r="A2" s="175"/>
      <c r="B2" s="1" t="s">
        <v>403</v>
      </c>
      <c r="C2" s="8"/>
    </row>
    <row r="3" spans="1:3" ht="16.5" customHeight="1" x14ac:dyDescent="0.3">
      <c r="A3" s="175"/>
      <c r="B3" s="1" t="s">
        <v>365</v>
      </c>
      <c r="C3" s="8"/>
    </row>
    <row r="4" spans="1:3" ht="43.5" customHeight="1" x14ac:dyDescent="0.3">
      <c r="A4" s="175"/>
      <c r="B4" s="177" t="s">
        <v>377</v>
      </c>
      <c r="C4" s="8"/>
    </row>
    <row r="5" spans="1:3" ht="24" customHeight="1" thickBot="1" x14ac:dyDescent="0.35">
      <c r="A5" s="1"/>
      <c r="B5" s="1" t="s">
        <v>389</v>
      </c>
      <c r="C5" s="1"/>
    </row>
    <row r="6" spans="1:3" ht="31.8" thickBot="1" x14ac:dyDescent="0.3">
      <c r="A6" s="234" t="s">
        <v>267</v>
      </c>
      <c r="B6" s="235" t="s">
        <v>268</v>
      </c>
      <c r="C6" s="236" t="s">
        <v>269</v>
      </c>
    </row>
    <row r="7" spans="1:3" ht="16.2" thickBot="1" x14ac:dyDescent="0.3">
      <c r="A7" s="313">
        <v>1</v>
      </c>
      <c r="B7" s="314" t="s">
        <v>270</v>
      </c>
      <c r="C7" s="315">
        <f>C8+C9+C10</f>
        <v>32.9</v>
      </c>
    </row>
    <row r="8" spans="1:3" ht="16.2" thickBot="1" x14ac:dyDescent="0.3">
      <c r="A8" s="313">
        <v>2</v>
      </c>
      <c r="B8" s="316" t="s">
        <v>271</v>
      </c>
      <c r="C8" s="317">
        <v>26.8</v>
      </c>
    </row>
    <row r="9" spans="1:3" ht="16.2" thickBot="1" x14ac:dyDescent="0.3">
      <c r="A9" s="313">
        <v>3</v>
      </c>
      <c r="B9" s="316" t="s">
        <v>272</v>
      </c>
      <c r="C9" s="317">
        <v>5.6</v>
      </c>
    </row>
    <row r="10" spans="1:3" ht="16.2" thickBot="1" x14ac:dyDescent="0.3">
      <c r="A10" s="313">
        <v>4</v>
      </c>
      <c r="B10" s="316" t="s">
        <v>273</v>
      </c>
      <c r="C10" s="317">
        <v>0.5</v>
      </c>
    </row>
    <row r="11" spans="1:3" ht="16.2" thickBot="1" x14ac:dyDescent="0.3">
      <c r="A11" s="313">
        <v>5</v>
      </c>
      <c r="B11" s="314" t="s">
        <v>274</v>
      </c>
      <c r="C11" s="318">
        <f>C12+C13+C14</f>
        <v>1262.8999999999999</v>
      </c>
    </row>
    <row r="12" spans="1:3" ht="16.2" thickBot="1" x14ac:dyDescent="0.3">
      <c r="A12" s="313">
        <v>6</v>
      </c>
      <c r="B12" s="316" t="s">
        <v>1</v>
      </c>
      <c r="C12" s="317">
        <v>1234.5999999999999</v>
      </c>
    </row>
    <row r="13" spans="1:3" ht="16.2" thickBot="1" x14ac:dyDescent="0.3">
      <c r="A13" s="313">
        <v>7</v>
      </c>
      <c r="B13" s="316" t="s">
        <v>275</v>
      </c>
      <c r="C13" s="317">
        <v>25.3</v>
      </c>
    </row>
    <row r="14" spans="1:3" ht="16.2" thickBot="1" x14ac:dyDescent="0.3">
      <c r="A14" s="313">
        <v>8</v>
      </c>
      <c r="B14" s="316" t="s">
        <v>276</v>
      </c>
      <c r="C14" s="317">
        <v>3</v>
      </c>
    </row>
    <row r="15" spans="1:3" ht="16.2" thickBot="1" x14ac:dyDescent="0.3">
      <c r="A15" s="313">
        <v>9</v>
      </c>
      <c r="B15" s="314" t="s">
        <v>277</v>
      </c>
      <c r="C15" s="318">
        <f>C16+C17+C18+C19+C20+C21+C22</f>
        <v>2091.2999999999997</v>
      </c>
    </row>
    <row r="16" spans="1:3" ht="16.2" thickBot="1" x14ac:dyDescent="0.3">
      <c r="A16" s="313">
        <v>10</v>
      </c>
      <c r="B16" s="316" t="s">
        <v>278</v>
      </c>
      <c r="C16" s="317">
        <v>262.8</v>
      </c>
    </row>
    <row r="17" spans="1:4" ht="16.2" thickBot="1" x14ac:dyDescent="0.3">
      <c r="A17" s="313">
        <v>11</v>
      </c>
      <c r="B17" s="316" t="s">
        <v>2</v>
      </c>
      <c r="C17" s="317">
        <v>528.4</v>
      </c>
    </row>
    <row r="18" spans="1:4" ht="16.2" thickBot="1" x14ac:dyDescent="0.3">
      <c r="A18" s="313">
        <v>12</v>
      </c>
      <c r="B18" s="316" t="s">
        <v>279</v>
      </c>
      <c r="C18" s="317">
        <v>944.2</v>
      </c>
    </row>
    <row r="19" spans="1:4" ht="16.2" thickBot="1" x14ac:dyDescent="0.3">
      <c r="A19" s="313">
        <v>13</v>
      </c>
      <c r="B19" s="316" t="s">
        <v>280</v>
      </c>
      <c r="C19" s="317">
        <v>20.8</v>
      </c>
    </row>
    <row r="20" spans="1:4" ht="16.2" thickBot="1" x14ac:dyDescent="0.3">
      <c r="A20" s="313">
        <v>14</v>
      </c>
      <c r="B20" s="316" t="s">
        <v>182</v>
      </c>
      <c r="C20" s="317">
        <v>173</v>
      </c>
    </row>
    <row r="21" spans="1:4" ht="16.2" thickBot="1" x14ac:dyDescent="0.3">
      <c r="A21" s="313">
        <v>15</v>
      </c>
      <c r="B21" s="316" t="s">
        <v>194</v>
      </c>
      <c r="C21" s="317">
        <v>161</v>
      </c>
    </row>
    <row r="22" spans="1:4" ht="16.2" thickBot="1" x14ac:dyDescent="0.3">
      <c r="A22" s="313">
        <v>16</v>
      </c>
      <c r="B22" s="316" t="s">
        <v>207</v>
      </c>
      <c r="C22" s="317">
        <v>1.1000000000000001</v>
      </c>
    </row>
    <row r="23" spans="1:4" ht="16.2" thickBot="1" x14ac:dyDescent="0.3">
      <c r="A23" s="313">
        <v>17</v>
      </c>
      <c r="B23" s="314" t="s">
        <v>281</v>
      </c>
      <c r="C23" s="318">
        <f>C24+C25</f>
        <v>292.7</v>
      </c>
    </row>
    <row r="24" spans="1:4" ht="16.2" thickBot="1" x14ac:dyDescent="0.3">
      <c r="A24" s="313">
        <v>18</v>
      </c>
      <c r="B24" s="316" t="s">
        <v>282</v>
      </c>
      <c r="C24" s="317">
        <v>287.89999999999998</v>
      </c>
    </row>
    <row r="25" spans="1:4" ht="16.2" thickBot="1" x14ac:dyDescent="0.3">
      <c r="A25" s="313">
        <v>19</v>
      </c>
      <c r="B25" s="316" t="s">
        <v>283</v>
      </c>
      <c r="C25" s="317">
        <v>4.8</v>
      </c>
    </row>
    <row r="26" spans="1:4" ht="16.2" thickBot="1" x14ac:dyDescent="0.3">
      <c r="A26" s="313">
        <v>20</v>
      </c>
      <c r="B26" s="314" t="s">
        <v>284</v>
      </c>
      <c r="C26" s="318">
        <f>C27+C28</f>
        <v>566.4</v>
      </c>
    </row>
    <row r="27" spans="1:4" ht="16.2" thickBot="1" x14ac:dyDescent="0.3">
      <c r="A27" s="313">
        <v>21</v>
      </c>
      <c r="B27" s="316" t="s">
        <v>285</v>
      </c>
      <c r="C27" s="317">
        <v>279.39999999999998</v>
      </c>
    </row>
    <row r="28" spans="1:4" ht="16.2" thickBot="1" x14ac:dyDescent="0.3">
      <c r="A28" s="313">
        <v>22</v>
      </c>
      <c r="B28" s="316" t="s">
        <v>286</v>
      </c>
      <c r="C28" s="317">
        <v>287</v>
      </c>
    </row>
    <row r="29" spans="1:4" ht="16.2" thickBot="1" x14ac:dyDescent="0.3">
      <c r="A29" s="313">
        <v>23</v>
      </c>
      <c r="B29" s="314" t="s">
        <v>374</v>
      </c>
      <c r="C29" s="318">
        <f>C30+C31</f>
        <v>11.064</v>
      </c>
    </row>
    <row r="30" spans="1:4" ht="16.2" thickBot="1" x14ac:dyDescent="0.3">
      <c r="A30" s="313">
        <v>24</v>
      </c>
      <c r="B30" s="316" t="s">
        <v>287</v>
      </c>
      <c r="C30" s="317">
        <v>8.3960000000000008</v>
      </c>
    </row>
    <row r="31" spans="1:4" s="307" customFormat="1" ht="31.8" thickBot="1" x14ac:dyDescent="0.3">
      <c r="A31" s="300"/>
      <c r="B31" s="330" t="s">
        <v>413</v>
      </c>
      <c r="C31" s="332">
        <v>2.6680000000000001</v>
      </c>
      <c r="D31" s="307">
        <v>2.6680000000000001</v>
      </c>
    </row>
    <row r="32" spans="1:4" ht="16.2" thickBot="1" x14ac:dyDescent="0.3">
      <c r="A32" s="313">
        <v>25</v>
      </c>
      <c r="B32" s="314" t="s">
        <v>288</v>
      </c>
      <c r="C32" s="318">
        <f>C33</f>
        <v>9.4</v>
      </c>
    </row>
    <row r="33" spans="1:4" ht="16.2" thickBot="1" x14ac:dyDescent="0.3">
      <c r="A33" s="313">
        <v>26</v>
      </c>
      <c r="B33" s="316" t="s">
        <v>289</v>
      </c>
      <c r="C33" s="317">
        <v>9.4</v>
      </c>
    </row>
    <row r="34" spans="1:4" ht="16.2" thickBot="1" x14ac:dyDescent="0.3">
      <c r="A34" s="313">
        <v>27</v>
      </c>
      <c r="B34" s="314" t="s">
        <v>290</v>
      </c>
      <c r="C34" s="318">
        <f>C35</f>
        <v>30.2</v>
      </c>
    </row>
    <row r="35" spans="1:4" ht="16.2" thickBot="1" x14ac:dyDescent="0.3">
      <c r="A35" s="313">
        <v>28</v>
      </c>
      <c r="B35" s="316" t="s">
        <v>291</v>
      </c>
      <c r="C35" s="317">
        <v>30.2</v>
      </c>
    </row>
    <row r="36" spans="1:4" ht="16.2" thickBot="1" x14ac:dyDescent="0.3">
      <c r="A36" s="313">
        <v>29</v>
      </c>
      <c r="B36" s="314" t="s">
        <v>292</v>
      </c>
      <c r="C36" s="318">
        <f>C37</f>
        <v>0.7</v>
      </c>
    </row>
    <row r="37" spans="1:4" ht="16.2" thickBot="1" x14ac:dyDescent="0.3">
      <c r="A37" s="313">
        <v>30</v>
      </c>
      <c r="B37" s="316" t="s">
        <v>293</v>
      </c>
      <c r="C37" s="317">
        <v>0.7</v>
      </c>
    </row>
    <row r="38" spans="1:4" ht="16.2" thickBot="1" x14ac:dyDescent="0.3">
      <c r="A38" s="313">
        <v>31</v>
      </c>
      <c r="B38" s="314" t="s">
        <v>294</v>
      </c>
      <c r="C38" s="318">
        <f>C39</f>
        <v>9</v>
      </c>
    </row>
    <row r="39" spans="1:4" ht="16.2" thickBot="1" x14ac:dyDescent="0.3">
      <c r="A39" s="313">
        <v>32</v>
      </c>
      <c r="B39" s="316" t="s">
        <v>295</v>
      </c>
      <c r="C39" s="317">
        <v>9</v>
      </c>
    </row>
    <row r="40" spans="1:4" ht="33" thickBot="1" x14ac:dyDescent="0.3">
      <c r="A40" s="313">
        <v>33</v>
      </c>
      <c r="B40" s="319" t="s">
        <v>376</v>
      </c>
      <c r="C40" s="320">
        <f>C7+C11+C15+C23+C26+C32+C34+C36+C38+C29</f>
        <v>4306.5639999999985</v>
      </c>
    </row>
    <row r="41" spans="1:4" ht="16.2" thickBot="1" x14ac:dyDescent="0.3">
      <c r="A41" s="313">
        <v>34</v>
      </c>
      <c r="B41" s="314" t="s">
        <v>530</v>
      </c>
      <c r="C41" s="320">
        <f>C42+C50+C52+C65+C64</f>
        <v>14063.748100000001</v>
      </c>
    </row>
    <row r="42" spans="1:4" ht="16.2" thickBot="1" x14ac:dyDescent="0.3">
      <c r="A42" s="313">
        <v>35</v>
      </c>
      <c r="B42" s="314" t="s">
        <v>296</v>
      </c>
      <c r="C42" s="318">
        <f>C43+C44+C45+C46+C47+C49+C48</f>
        <v>9937.7669999999998</v>
      </c>
    </row>
    <row r="43" spans="1:4" ht="16.2" thickBot="1" x14ac:dyDescent="0.3">
      <c r="A43" s="300">
        <v>36</v>
      </c>
      <c r="B43" s="330" t="s">
        <v>230</v>
      </c>
      <c r="C43" s="331">
        <v>9619.5</v>
      </c>
      <c r="D43">
        <v>122.2</v>
      </c>
    </row>
    <row r="44" spans="1:4" ht="16.2" thickBot="1" x14ac:dyDescent="0.3">
      <c r="A44" s="313">
        <v>37</v>
      </c>
      <c r="B44" s="321" t="s">
        <v>297</v>
      </c>
      <c r="C44" s="317"/>
    </row>
    <row r="45" spans="1:4" ht="31.8" thickBot="1" x14ac:dyDescent="0.3">
      <c r="A45" s="313">
        <v>38</v>
      </c>
      <c r="B45" s="321" t="s">
        <v>395</v>
      </c>
      <c r="C45" s="317">
        <v>134.9</v>
      </c>
    </row>
    <row r="46" spans="1:4" ht="31.8" thickBot="1" x14ac:dyDescent="0.3">
      <c r="A46" s="313">
        <v>39</v>
      </c>
      <c r="B46" s="322" t="s">
        <v>396</v>
      </c>
      <c r="C46" s="317">
        <v>0.8</v>
      </c>
    </row>
    <row r="47" spans="1:4" ht="31.8" thickBot="1" x14ac:dyDescent="0.3">
      <c r="A47" s="300">
        <v>40</v>
      </c>
      <c r="B47" s="330" t="s">
        <v>397</v>
      </c>
      <c r="C47" s="332">
        <v>23.286999999999999</v>
      </c>
      <c r="D47">
        <v>23.286999999999999</v>
      </c>
    </row>
    <row r="48" spans="1:4" ht="16.2" thickBot="1" x14ac:dyDescent="0.3">
      <c r="A48" s="313">
        <v>41</v>
      </c>
      <c r="B48" s="316" t="s">
        <v>398</v>
      </c>
      <c r="C48" s="317">
        <v>131</v>
      </c>
    </row>
    <row r="49" spans="1:4" ht="31.8" thickBot="1" x14ac:dyDescent="0.3">
      <c r="A49" s="313">
        <v>42</v>
      </c>
      <c r="B49" s="316" t="s">
        <v>399</v>
      </c>
      <c r="C49" s="317">
        <v>28.28</v>
      </c>
    </row>
    <row r="50" spans="1:4" ht="16.2" thickBot="1" x14ac:dyDescent="0.3">
      <c r="A50" s="313">
        <v>44</v>
      </c>
      <c r="B50" s="314" t="s">
        <v>300</v>
      </c>
      <c r="C50" s="318">
        <f>C51</f>
        <v>33.564</v>
      </c>
    </row>
    <row r="51" spans="1:4" ht="16.2" thickBot="1" x14ac:dyDescent="0.3">
      <c r="A51" s="313">
        <v>45</v>
      </c>
      <c r="B51" s="314" t="s">
        <v>301</v>
      </c>
      <c r="C51" s="317">
        <v>33.564</v>
      </c>
    </row>
    <row r="52" spans="1:4" ht="16.2" thickBot="1" x14ac:dyDescent="0.3">
      <c r="A52" s="313">
        <v>46</v>
      </c>
      <c r="B52" s="314" t="s">
        <v>277</v>
      </c>
      <c r="C52" s="323">
        <f>C53+C54+C55+C56+C57+C58+C59+C60+C61+C62</f>
        <v>600.61710000000005</v>
      </c>
    </row>
    <row r="53" spans="1:4" ht="19.5" customHeight="1" thickBot="1" x14ac:dyDescent="0.3">
      <c r="A53" s="313">
        <v>47</v>
      </c>
      <c r="B53" s="316" t="s">
        <v>400</v>
      </c>
      <c r="C53" s="317">
        <v>182.2</v>
      </c>
    </row>
    <row r="54" spans="1:4" s="256" customFormat="1" ht="16.2" thickBot="1" x14ac:dyDescent="0.35">
      <c r="A54" s="313">
        <v>48</v>
      </c>
      <c r="B54" s="224" t="s">
        <v>359</v>
      </c>
      <c r="C54" s="324">
        <v>111.495</v>
      </c>
    </row>
    <row r="55" spans="1:4" s="281" customFormat="1" ht="30.75" customHeight="1" thickBot="1" x14ac:dyDescent="0.35">
      <c r="A55" s="313">
        <v>49</v>
      </c>
      <c r="B55" s="325" t="s">
        <v>373</v>
      </c>
      <c r="C55" s="326">
        <v>110.282</v>
      </c>
    </row>
    <row r="56" spans="1:4" s="281" customFormat="1" ht="16.2" thickBot="1" x14ac:dyDescent="0.35">
      <c r="A56" s="300">
        <v>50</v>
      </c>
      <c r="B56" s="430" t="s">
        <v>372</v>
      </c>
      <c r="C56" s="431">
        <v>24.678999999999998</v>
      </c>
      <c r="D56" s="281">
        <v>-3.524</v>
      </c>
    </row>
    <row r="57" spans="1:4" s="307" customFormat="1" ht="31.8" thickBot="1" x14ac:dyDescent="0.35">
      <c r="A57" s="300">
        <v>51</v>
      </c>
      <c r="B57" s="376" t="s">
        <v>410</v>
      </c>
      <c r="C57" s="375">
        <v>56.75</v>
      </c>
      <c r="D57" s="307">
        <v>56.75</v>
      </c>
    </row>
    <row r="58" spans="1:4" s="307" customFormat="1" ht="31.8" thickBot="1" x14ac:dyDescent="0.35">
      <c r="A58" s="300">
        <v>52</v>
      </c>
      <c r="B58" s="309" t="s">
        <v>411</v>
      </c>
      <c r="C58" s="375">
        <v>46.390999999999998</v>
      </c>
      <c r="D58" s="307">
        <v>46.390999999999998</v>
      </c>
    </row>
    <row r="59" spans="1:4" s="415" customFormat="1" ht="16.2" thickBot="1" x14ac:dyDescent="0.35">
      <c r="A59" s="300">
        <v>53</v>
      </c>
      <c r="B59" s="416" t="s">
        <v>416</v>
      </c>
      <c r="C59" s="375">
        <v>18.992999999999999</v>
      </c>
      <c r="D59" s="415">
        <v>18.992999999999999</v>
      </c>
    </row>
    <row r="60" spans="1:4" s="307" customFormat="1" ht="28.2" thickBot="1" x14ac:dyDescent="0.3">
      <c r="A60" s="300">
        <v>54</v>
      </c>
      <c r="B60" s="409" t="s">
        <v>414</v>
      </c>
      <c r="C60" s="435">
        <v>15.8939</v>
      </c>
      <c r="D60" s="7">
        <v>15.8939</v>
      </c>
    </row>
    <row r="61" spans="1:4" s="432" customFormat="1" ht="28.2" thickBot="1" x14ac:dyDescent="0.3">
      <c r="A61" s="300">
        <v>55</v>
      </c>
      <c r="B61" s="434" t="s">
        <v>426</v>
      </c>
      <c r="C61" s="436">
        <v>5.24</v>
      </c>
      <c r="D61" s="7">
        <v>5.24</v>
      </c>
    </row>
    <row r="62" spans="1:4" s="717" customFormat="1" ht="16.2" thickBot="1" x14ac:dyDescent="0.3">
      <c r="A62" s="300">
        <v>56</v>
      </c>
      <c r="B62" s="434" t="s">
        <v>535</v>
      </c>
      <c r="C62" s="735">
        <v>28.693200000000001</v>
      </c>
      <c r="D62" s="7">
        <v>28.693200000000001</v>
      </c>
    </row>
    <row r="63" spans="1:4" s="439" customFormat="1" ht="16.2" thickBot="1" x14ac:dyDescent="0.3">
      <c r="A63" s="300">
        <v>57</v>
      </c>
      <c r="B63" s="449" t="s">
        <v>427</v>
      </c>
      <c r="C63" s="448">
        <f>C64</f>
        <v>2493.8000000000002</v>
      </c>
      <c r="D63" s="7"/>
    </row>
    <row r="64" spans="1:4" s="439" customFormat="1" ht="16.2" thickBot="1" x14ac:dyDescent="0.3">
      <c r="A64" s="300">
        <v>58</v>
      </c>
      <c r="B64" s="434" t="s">
        <v>425</v>
      </c>
      <c r="C64" s="448">
        <v>2493.8000000000002</v>
      </c>
      <c r="D64" s="7">
        <v>2493.8000000000002</v>
      </c>
    </row>
    <row r="65" spans="1:5" ht="31.8" thickBot="1" x14ac:dyDescent="0.3">
      <c r="A65" s="313">
        <v>59</v>
      </c>
      <c r="B65" s="314" t="s">
        <v>531</v>
      </c>
      <c r="C65" s="315">
        <f>C66</f>
        <v>998</v>
      </c>
    </row>
    <row r="66" spans="1:5" ht="16.2" thickBot="1" x14ac:dyDescent="0.3">
      <c r="A66" s="313">
        <v>60</v>
      </c>
      <c r="B66" s="316" t="s">
        <v>390</v>
      </c>
      <c r="C66" s="317">
        <v>998</v>
      </c>
      <c r="E66" s="233"/>
    </row>
    <row r="67" spans="1:5" ht="16.2" thickBot="1" x14ac:dyDescent="0.35">
      <c r="A67" s="327">
        <v>61</v>
      </c>
      <c r="B67" s="328" t="s">
        <v>303</v>
      </c>
      <c r="C67" s="329">
        <f>C40+C41</f>
        <v>18370.312099999999</v>
      </c>
      <c r="D67" s="233">
        <f>D60+D58+D57+D47+D43+D31+D59+D56+D61+D64+D62</f>
        <v>2810.3921000000005</v>
      </c>
    </row>
    <row r="68" spans="1:5" ht="15.6" x14ac:dyDescent="0.25">
      <c r="A68" s="257"/>
    </row>
    <row r="69" spans="1:5" x14ac:dyDescent="0.25">
      <c r="C69" s="233"/>
    </row>
  </sheetData>
  <phoneticPr fontId="9" type="noConversion"/>
  <pageMargins left="0.25" right="0.25" top="0.75" bottom="0.75" header="0.3" footer="0.3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3.2" x14ac:dyDescent="0.25"/>
  <cols>
    <col min="1" max="1" width="4.5546875" customWidth="1"/>
    <col min="2" max="2" width="41.88671875" customWidth="1"/>
    <col min="3" max="3" width="10.44140625" customWidth="1"/>
    <col min="4" max="4" width="10.5546875" customWidth="1"/>
    <col min="5" max="5" width="9.5546875" customWidth="1"/>
    <col min="6" max="6" width="8.33203125" customWidth="1"/>
    <col min="7" max="8" width="9.5546875" customWidth="1"/>
    <col min="9" max="9" width="9.44140625" customWidth="1"/>
    <col min="10" max="10" width="7.44140625" customWidth="1"/>
    <col min="11" max="11" width="8.33203125" customWidth="1"/>
    <col min="12" max="12" width="8.5546875" customWidth="1"/>
    <col min="13" max="13" width="9.44140625" customWidth="1"/>
    <col min="14" max="14" width="8.5546875" customWidth="1"/>
    <col min="15" max="15" width="8.44140625" customWidth="1"/>
    <col min="16" max="16" width="8.6640625" customWidth="1"/>
    <col min="17" max="17" width="8.5546875" customWidth="1"/>
    <col min="18" max="18" width="6" customWidth="1"/>
    <col min="19" max="19" width="8.33203125" customWidth="1"/>
    <col min="20" max="20" width="8" customWidth="1"/>
    <col min="21" max="21" width="7.44140625" customWidth="1"/>
    <col min="22" max="22" width="6.44140625" customWidth="1"/>
  </cols>
  <sheetData>
    <row r="2" spans="1:22" x14ac:dyDescent="0.25">
      <c r="R2" s="12" t="s">
        <v>24</v>
      </c>
    </row>
    <row r="3" spans="1:22" x14ac:dyDescent="0.25">
      <c r="C3" s="858" t="s">
        <v>177</v>
      </c>
      <c r="D3" s="858"/>
      <c r="E3" s="858"/>
      <c r="F3" s="858"/>
      <c r="G3" s="858"/>
      <c r="H3" s="858"/>
      <c r="I3" s="858"/>
      <c r="J3" s="858"/>
      <c r="P3" s="12"/>
      <c r="R3" s="11" t="s">
        <v>178</v>
      </c>
      <c r="S3" s="4"/>
      <c r="T3" s="4"/>
      <c r="U3" s="5"/>
      <c r="V3" s="5"/>
    </row>
    <row r="4" spans="1:22" x14ac:dyDescent="0.25">
      <c r="B4" s="65"/>
      <c r="C4" s="858" t="s">
        <v>76</v>
      </c>
      <c r="D4" s="858"/>
      <c r="E4" s="858"/>
      <c r="F4" s="858"/>
      <c r="G4" s="858"/>
      <c r="H4" s="858"/>
      <c r="I4" s="858"/>
      <c r="P4" s="11"/>
      <c r="Q4" s="4"/>
      <c r="R4" s="12" t="s">
        <v>77</v>
      </c>
    </row>
    <row r="5" spans="1:22" ht="13.8" thickBot="1" x14ac:dyDescent="0.3">
      <c r="P5" s="12"/>
      <c r="T5" s="8" t="s">
        <v>78</v>
      </c>
    </row>
    <row r="6" spans="1:22" x14ac:dyDescent="0.25">
      <c r="A6" s="870"/>
      <c r="B6" s="872" t="s">
        <v>40</v>
      </c>
      <c r="C6" s="875" t="s">
        <v>41</v>
      </c>
      <c r="D6" s="865" t="s">
        <v>42</v>
      </c>
      <c r="E6" s="865"/>
      <c r="F6" s="866"/>
      <c r="G6" s="875" t="s">
        <v>43</v>
      </c>
      <c r="H6" s="865" t="s">
        <v>42</v>
      </c>
      <c r="I6" s="865"/>
      <c r="J6" s="867"/>
      <c r="K6" s="862" t="s">
        <v>179</v>
      </c>
      <c r="L6" s="865" t="s">
        <v>42</v>
      </c>
      <c r="M6" s="865"/>
      <c r="N6" s="866"/>
      <c r="O6" s="862" t="s">
        <v>44</v>
      </c>
      <c r="P6" s="865" t="s">
        <v>42</v>
      </c>
      <c r="Q6" s="865"/>
      <c r="R6" s="866"/>
      <c r="S6" s="862" t="s">
        <v>45</v>
      </c>
      <c r="T6" s="865" t="s">
        <v>42</v>
      </c>
      <c r="U6" s="865"/>
      <c r="V6" s="866"/>
    </row>
    <row r="7" spans="1:22" x14ac:dyDescent="0.25">
      <c r="A7" s="871"/>
      <c r="B7" s="873"/>
      <c r="C7" s="876"/>
      <c r="D7" s="859" t="s">
        <v>46</v>
      </c>
      <c r="E7" s="859"/>
      <c r="F7" s="868" t="s">
        <v>47</v>
      </c>
      <c r="G7" s="876"/>
      <c r="H7" s="859" t="s">
        <v>46</v>
      </c>
      <c r="I7" s="859"/>
      <c r="J7" s="860" t="s">
        <v>47</v>
      </c>
      <c r="K7" s="863"/>
      <c r="L7" s="859" t="s">
        <v>46</v>
      </c>
      <c r="M7" s="859"/>
      <c r="N7" s="868" t="s">
        <v>47</v>
      </c>
      <c r="O7" s="863"/>
      <c r="P7" s="859" t="s">
        <v>46</v>
      </c>
      <c r="Q7" s="859"/>
      <c r="R7" s="868" t="s">
        <v>47</v>
      </c>
      <c r="S7" s="863"/>
      <c r="T7" s="859" t="s">
        <v>46</v>
      </c>
      <c r="U7" s="859"/>
      <c r="V7" s="868" t="s">
        <v>47</v>
      </c>
    </row>
    <row r="8" spans="1:22" ht="46.2" thickBot="1" x14ac:dyDescent="0.3">
      <c r="A8" s="871"/>
      <c r="B8" s="874"/>
      <c r="C8" s="877"/>
      <c r="D8" s="66" t="s">
        <v>41</v>
      </c>
      <c r="E8" s="67" t="s">
        <v>48</v>
      </c>
      <c r="F8" s="869"/>
      <c r="G8" s="877"/>
      <c r="H8" s="66" t="s">
        <v>41</v>
      </c>
      <c r="I8" s="67" t="s">
        <v>48</v>
      </c>
      <c r="J8" s="861"/>
      <c r="K8" s="864"/>
      <c r="L8" s="66" t="s">
        <v>41</v>
      </c>
      <c r="M8" s="67" t="s">
        <v>48</v>
      </c>
      <c r="N8" s="869"/>
      <c r="O8" s="864"/>
      <c r="P8" s="66" t="s">
        <v>41</v>
      </c>
      <c r="Q8" s="67" t="s">
        <v>48</v>
      </c>
      <c r="R8" s="869"/>
      <c r="S8" s="864"/>
      <c r="T8" s="66" t="s">
        <v>41</v>
      </c>
      <c r="U8" s="67" t="s">
        <v>48</v>
      </c>
      <c r="V8" s="869"/>
    </row>
    <row r="9" spans="1:22" ht="28.2" thickBot="1" x14ac:dyDescent="0.3">
      <c r="A9" s="68">
        <v>1</v>
      </c>
      <c r="B9" s="69" t="s">
        <v>79</v>
      </c>
      <c r="C9" s="59">
        <f t="shared" ref="C9:F25" si="0">G9+K9+O9+S9</f>
        <v>0</v>
      </c>
      <c r="D9" s="57">
        <f t="shared" si="0"/>
        <v>0</v>
      </c>
      <c r="E9" s="57">
        <f t="shared" si="0"/>
        <v>0</v>
      </c>
      <c r="F9" s="59">
        <f t="shared" si="0"/>
        <v>0</v>
      </c>
      <c r="G9" s="70">
        <f>G13+G17+G18+G20+G25+G28+G31+SUM(G33:G43)+G23+G10</f>
        <v>0</v>
      </c>
      <c r="H9" s="71">
        <f>H13+H17+H18+H20+H25+H28+H31+SUM(H33:H43)+H23+H10</f>
        <v>0</v>
      </c>
      <c r="I9" s="71">
        <f>I13+I17+I18+I20+I25+I28+I31+SUM(I33:I43)+I23+I10</f>
        <v>0</v>
      </c>
      <c r="J9" s="72">
        <f>J13+J17+J18+J20+J25+J28+J31+SUM(J33:J43)+J23+J10</f>
        <v>0</v>
      </c>
      <c r="K9" s="71">
        <f>K13+K17+K18+K20+K25+K28+K31+SUM(K33:K43)</f>
        <v>0</v>
      </c>
      <c r="L9" s="57">
        <f>L13+L18+SUM(L33:L43)</f>
        <v>0</v>
      </c>
      <c r="M9" s="57">
        <f>M13+M17+M18+M20+M25+M28+M31+SUM(M33:M43)</f>
        <v>0</v>
      </c>
      <c r="N9" s="60"/>
      <c r="O9" s="70"/>
      <c r="P9" s="57"/>
      <c r="Q9" s="57"/>
      <c r="R9" s="62"/>
      <c r="S9" s="70">
        <f>S13+S17+S18+S20+S25+S28+S31+SUM(S33:S43)</f>
        <v>0</v>
      </c>
      <c r="T9" s="57">
        <f>T20+SUM(T34:T43)</f>
        <v>0</v>
      </c>
      <c r="U9" s="57">
        <f>U20+SUM(U34:U43)</f>
        <v>0</v>
      </c>
      <c r="V9" s="62"/>
    </row>
    <row r="10" spans="1:22" x14ac:dyDescent="0.25">
      <c r="A10" s="73">
        <v>2</v>
      </c>
      <c r="B10" s="74" t="s">
        <v>49</v>
      </c>
      <c r="C10" s="75">
        <f t="shared" si="0"/>
        <v>0</v>
      </c>
      <c r="D10" s="75">
        <f>H10+L10+P10+T10</f>
        <v>0</v>
      </c>
      <c r="E10" s="75">
        <f>I10+M10+Q10+U10</f>
        <v>0</v>
      </c>
      <c r="F10" s="76"/>
      <c r="G10" s="77">
        <f>G11+G12</f>
        <v>0</v>
      </c>
      <c r="H10" s="78">
        <f>H11+H12</f>
        <v>0</v>
      </c>
      <c r="I10" s="78">
        <f>I11+I12</f>
        <v>0</v>
      </c>
      <c r="J10" s="79"/>
      <c r="K10" s="75"/>
      <c r="L10" s="80"/>
      <c r="M10" s="80"/>
      <c r="N10" s="81"/>
      <c r="O10" s="82"/>
      <c r="P10" s="80"/>
      <c r="Q10" s="80"/>
      <c r="R10" s="83"/>
      <c r="S10" s="82"/>
      <c r="T10" s="80"/>
      <c r="U10" s="80"/>
      <c r="V10" s="83"/>
    </row>
    <row r="11" spans="1:22" x14ac:dyDescent="0.25">
      <c r="A11" s="73">
        <v>3</v>
      </c>
      <c r="B11" s="14" t="s">
        <v>50</v>
      </c>
      <c r="C11" s="15">
        <f t="shared" si="0"/>
        <v>0</v>
      </c>
      <c r="D11" s="15">
        <f>H11+L11+P11+T11</f>
        <v>0</v>
      </c>
      <c r="E11" s="15">
        <f>I11+M11+Q11+U11</f>
        <v>0</v>
      </c>
      <c r="F11" s="16"/>
      <c r="G11" s="17">
        <f>H11+J11</f>
        <v>0</v>
      </c>
      <c r="H11" s="18"/>
      <c r="I11" s="18"/>
      <c r="J11" s="83"/>
      <c r="K11" s="84"/>
      <c r="L11" s="80"/>
      <c r="M11" s="80"/>
      <c r="N11" s="84"/>
      <c r="O11" s="85"/>
      <c r="P11" s="80"/>
      <c r="Q11" s="80"/>
      <c r="R11" s="86"/>
      <c r="S11" s="85"/>
      <c r="T11" s="80"/>
      <c r="U11" s="80"/>
      <c r="V11" s="86"/>
    </row>
    <row r="12" spans="1:22" x14ac:dyDescent="0.25">
      <c r="A12" s="73">
        <v>4</v>
      </c>
      <c r="B12" s="19" t="s">
        <v>51</v>
      </c>
      <c r="C12" s="15">
        <f t="shared" si="0"/>
        <v>0</v>
      </c>
      <c r="D12" s="15">
        <f t="shared" si="0"/>
        <v>0</v>
      </c>
      <c r="E12" s="20">
        <f t="shared" si="0"/>
        <v>0</v>
      </c>
      <c r="F12" s="16"/>
      <c r="G12" s="17">
        <f>H12+J12</f>
        <v>0</v>
      </c>
      <c r="H12" s="21"/>
      <c r="I12" s="18"/>
      <c r="J12" s="83"/>
      <c r="K12" s="84"/>
      <c r="L12" s="80"/>
      <c r="M12" s="80"/>
      <c r="N12" s="84"/>
      <c r="O12" s="85"/>
      <c r="P12" s="80"/>
      <c r="Q12" s="80"/>
      <c r="R12" s="86"/>
      <c r="S12" s="85"/>
      <c r="T12" s="80"/>
      <c r="U12" s="80"/>
      <c r="V12" s="86"/>
    </row>
    <row r="13" spans="1:22" x14ac:dyDescent="0.25">
      <c r="A13" s="73">
        <v>5</v>
      </c>
      <c r="B13" s="87" t="s">
        <v>80</v>
      </c>
      <c r="C13" s="75">
        <f t="shared" si="0"/>
        <v>0</v>
      </c>
      <c r="D13" s="80">
        <f t="shared" ref="D13:J13" si="1">SUM(D14:D16)</f>
        <v>0</v>
      </c>
      <c r="E13" s="80">
        <f t="shared" si="1"/>
        <v>0</v>
      </c>
      <c r="F13" s="81">
        <f t="shared" si="1"/>
        <v>0</v>
      </c>
      <c r="G13" s="82">
        <f t="shared" si="1"/>
        <v>0</v>
      </c>
      <c r="H13" s="80">
        <f t="shared" si="1"/>
        <v>0</v>
      </c>
      <c r="I13" s="80">
        <f t="shared" si="1"/>
        <v>0</v>
      </c>
      <c r="J13" s="83">
        <f t="shared" si="1"/>
        <v>0</v>
      </c>
      <c r="K13" s="84">
        <f>K14+K15+K16</f>
        <v>0</v>
      </c>
      <c r="L13" s="24">
        <f>L14+L15+L16</f>
        <v>0</v>
      </c>
      <c r="M13" s="24">
        <f>M14+M15+M16</f>
        <v>0</v>
      </c>
      <c r="N13" s="84"/>
      <c r="O13" s="85"/>
      <c r="P13" s="80"/>
      <c r="Q13" s="80"/>
      <c r="R13" s="86"/>
      <c r="S13" s="85"/>
      <c r="T13" s="80"/>
      <c r="U13" s="80"/>
      <c r="V13" s="86"/>
    </row>
    <row r="14" spans="1:22" x14ac:dyDescent="0.25">
      <c r="A14" s="88">
        <f>+A13+1</f>
        <v>6</v>
      </c>
      <c r="B14" s="37" t="s">
        <v>81</v>
      </c>
      <c r="C14" s="15">
        <f t="shared" si="0"/>
        <v>0</v>
      </c>
      <c r="D14" s="20">
        <f t="shared" si="0"/>
        <v>0</v>
      </c>
      <c r="E14" s="20">
        <f t="shared" si="0"/>
        <v>0</v>
      </c>
      <c r="F14" s="20">
        <f t="shared" si="0"/>
        <v>0</v>
      </c>
      <c r="G14" s="17">
        <f t="shared" ref="G14:G24" si="2">H14+J14</f>
        <v>0</v>
      </c>
      <c r="H14" s="20"/>
      <c r="I14" s="89"/>
      <c r="J14" s="90"/>
      <c r="K14" s="15">
        <f>L14+N14</f>
        <v>0</v>
      </c>
      <c r="L14" s="91"/>
      <c r="M14" s="89"/>
      <c r="N14" s="92"/>
      <c r="O14" s="93"/>
      <c r="P14" s="91"/>
      <c r="Q14" s="91"/>
      <c r="R14" s="90"/>
      <c r="S14" s="17"/>
      <c r="T14" s="91"/>
      <c r="U14" s="91"/>
      <c r="V14" s="90"/>
    </row>
    <row r="15" spans="1:22" x14ac:dyDescent="0.25">
      <c r="A15" s="88">
        <v>7</v>
      </c>
      <c r="B15" s="37" t="s">
        <v>82</v>
      </c>
      <c r="C15" s="15">
        <f t="shared" si="0"/>
        <v>0</v>
      </c>
      <c r="D15" s="91">
        <f t="shared" si="0"/>
        <v>0</v>
      </c>
      <c r="E15" s="91"/>
      <c r="F15" s="81"/>
      <c r="G15" s="17">
        <f t="shared" si="2"/>
        <v>0</v>
      </c>
      <c r="H15" s="91"/>
      <c r="I15" s="91"/>
      <c r="J15" s="90"/>
      <c r="K15" s="23"/>
      <c r="L15" s="91"/>
      <c r="M15" s="91"/>
      <c r="N15" s="92"/>
      <c r="O15" s="93"/>
      <c r="P15" s="91"/>
      <c r="Q15" s="91"/>
      <c r="R15" s="90"/>
      <c r="S15" s="93"/>
      <c r="T15" s="91"/>
      <c r="U15" s="91"/>
      <c r="V15" s="90"/>
    </row>
    <row r="16" spans="1:22" x14ac:dyDescent="0.25">
      <c r="A16" s="88">
        <f>+A15+1</f>
        <v>8</v>
      </c>
      <c r="B16" s="37" t="s">
        <v>83</v>
      </c>
      <c r="C16" s="15">
        <f t="shared" si="0"/>
        <v>0</v>
      </c>
      <c r="D16" s="91">
        <f t="shared" si="0"/>
        <v>0</v>
      </c>
      <c r="E16" s="91"/>
      <c r="F16" s="81"/>
      <c r="G16" s="17">
        <f t="shared" si="2"/>
        <v>0</v>
      </c>
      <c r="H16" s="91"/>
      <c r="I16" s="91"/>
      <c r="J16" s="90"/>
      <c r="K16" s="23"/>
      <c r="L16" s="91"/>
      <c r="M16" s="91"/>
      <c r="N16" s="92"/>
      <c r="O16" s="93"/>
      <c r="P16" s="91"/>
      <c r="Q16" s="91"/>
      <c r="R16" s="90"/>
      <c r="S16" s="93"/>
      <c r="T16" s="91"/>
      <c r="U16" s="91"/>
      <c r="V16" s="90"/>
    </row>
    <row r="17" spans="1:22" x14ac:dyDescent="0.25">
      <c r="A17" s="88">
        <v>9</v>
      </c>
      <c r="B17" s="22" t="s">
        <v>84</v>
      </c>
      <c r="C17" s="23">
        <f t="shared" si="0"/>
        <v>0</v>
      </c>
      <c r="D17" s="24">
        <f t="shared" si="0"/>
        <v>0</v>
      </c>
      <c r="E17" s="24">
        <f>I17+M17+Q17+U17</f>
        <v>0</v>
      </c>
      <c r="F17" s="92"/>
      <c r="G17" s="26">
        <f t="shared" si="2"/>
        <v>0</v>
      </c>
      <c r="H17" s="24"/>
      <c r="I17" s="24"/>
      <c r="J17" s="90"/>
      <c r="K17" s="23"/>
      <c r="L17" s="91"/>
      <c r="M17" s="91"/>
      <c r="N17" s="92"/>
      <c r="O17" s="93"/>
      <c r="P17" s="91"/>
      <c r="Q17" s="91"/>
      <c r="R17" s="90"/>
      <c r="S17" s="93"/>
      <c r="T17" s="91"/>
      <c r="U17" s="91"/>
      <c r="V17" s="90"/>
    </row>
    <row r="18" spans="1:22" x14ac:dyDescent="0.25">
      <c r="A18" s="88">
        <v>10</v>
      </c>
      <c r="B18" s="22" t="s">
        <v>85</v>
      </c>
      <c r="C18" s="23">
        <f t="shared" si="0"/>
        <v>0</v>
      </c>
      <c r="D18" s="24">
        <f t="shared" si="0"/>
        <v>0</v>
      </c>
      <c r="E18" s="24"/>
      <c r="F18" s="92"/>
      <c r="G18" s="26"/>
      <c r="H18" s="94"/>
      <c r="I18" s="24"/>
      <c r="J18" s="95"/>
      <c r="K18" s="94">
        <f>K19</f>
        <v>0</v>
      </c>
      <c r="L18" s="24">
        <f>L19</f>
        <v>0</v>
      </c>
      <c r="M18" s="91"/>
      <c r="N18" s="92"/>
      <c r="O18" s="93"/>
      <c r="P18" s="91"/>
      <c r="Q18" s="91"/>
      <c r="R18" s="90"/>
      <c r="S18" s="93"/>
      <c r="T18" s="91"/>
      <c r="U18" s="91"/>
      <c r="V18" s="90"/>
    </row>
    <row r="19" spans="1:22" x14ac:dyDescent="0.25">
      <c r="A19" s="88">
        <v>11</v>
      </c>
      <c r="B19" s="37" t="s">
        <v>86</v>
      </c>
      <c r="C19" s="15">
        <f t="shared" si="0"/>
        <v>0</v>
      </c>
      <c r="D19" s="20">
        <f t="shared" si="0"/>
        <v>0</v>
      </c>
      <c r="E19" s="24"/>
      <c r="F19" s="92"/>
      <c r="G19" s="17"/>
      <c r="H19" s="34"/>
      <c r="I19" s="24"/>
      <c r="J19" s="95"/>
      <c r="K19" s="34">
        <f>L19+M19+N19</f>
        <v>0</v>
      </c>
      <c r="L19" s="91"/>
      <c r="M19" s="91"/>
      <c r="N19" s="92"/>
      <c r="O19" s="93"/>
      <c r="P19" s="91"/>
      <c r="Q19" s="91"/>
      <c r="R19" s="90"/>
      <c r="S19" s="93"/>
      <c r="T19" s="91"/>
      <c r="U19" s="91"/>
      <c r="V19" s="90"/>
    </row>
    <row r="20" spans="1:22" x14ac:dyDescent="0.25">
      <c r="A20" s="88">
        <v>12</v>
      </c>
      <c r="B20" s="22" t="s">
        <v>34</v>
      </c>
      <c r="C20" s="23">
        <f t="shared" si="0"/>
        <v>0</v>
      </c>
      <c r="D20" s="24">
        <f t="shared" si="0"/>
        <v>0</v>
      </c>
      <c r="E20" s="24"/>
      <c r="F20" s="25"/>
      <c r="G20" s="32">
        <f t="shared" si="2"/>
        <v>0</v>
      </c>
      <c r="H20" s="24">
        <f>H21+H22</f>
        <v>0</v>
      </c>
      <c r="I20" s="24"/>
      <c r="J20" s="33"/>
      <c r="K20" s="94"/>
      <c r="L20" s="24"/>
      <c r="M20" s="24"/>
      <c r="N20" s="94"/>
      <c r="O20" s="32"/>
      <c r="P20" s="24"/>
      <c r="Q20" s="24"/>
      <c r="R20" s="33"/>
      <c r="S20" s="32">
        <f>S21+S22</f>
        <v>0</v>
      </c>
      <c r="T20" s="24">
        <f>T21+T22</f>
        <v>0</v>
      </c>
      <c r="U20" s="24"/>
      <c r="V20" s="27"/>
    </row>
    <row r="21" spans="1:22" x14ac:dyDescent="0.25">
      <c r="A21" s="88">
        <v>13</v>
      </c>
      <c r="B21" s="37" t="s">
        <v>87</v>
      </c>
      <c r="C21" s="15">
        <f t="shared" si="0"/>
        <v>0</v>
      </c>
      <c r="D21" s="91">
        <f t="shared" si="0"/>
        <v>0</v>
      </c>
      <c r="E21" s="91"/>
      <c r="F21" s="92"/>
      <c r="G21" s="17">
        <f t="shared" si="2"/>
        <v>0</v>
      </c>
      <c r="H21" s="91"/>
      <c r="I21" s="91"/>
      <c r="J21" s="90"/>
      <c r="K21" s="23"/>
      <c r="L21" s="92"/>
      <c r="M21" s="91"/>
      <c r="N21" s="92"/>
      <c r="O21" s="93"/>
      <c r="P21" s="91"/>
      <c r="Q21" s="91"/>
      <c r="R21" s="90"/>
      <c r="S21" s="93"/>
      <c r="T21" s="91"/>
      <c r="U21" s="91"/>
      <c r="V21" s="90"/>
    </row>
    <row r="22" spans="1:22" ht="15.6" x14ac:dyDescent="0.3">
      <c r="A22" s="88">
        <v>14</v>
      </c>
      <c r="B22" s="37" t="s">
        <v>88</v>
      </c>
      <c r="C22" s="15">
        <f t="shared" si="0"/>
        <v>0</v>
      </c>
      <c r="D22" s="91">
        <f t="shared" si="0"/>
        <v>0</v>
      </c>
      <c r="E22" s="91"/>
      <c r="F22" s="92"/>
      <c r="G22" s="96"/>
      <c r="H22" s="91"/>
      <c r="I22" s="91"/>
      <c r="J22" s="90"/>
      <c r="K22" s="97"/>
      <c r="L22" s="92"/>
      <c r="M22" s="91"/>
      <c r="N22" s="92"/>
      <c r="O22" s="93"/>
      <c r="P22" s="91"/>
      <c r="Q22" s="91"/>
      <c r="R22" s="90"/>
      <c r="S22" s="17">
        <f>T22+V22</f>
        <v>0</v>
      </c>
      <c r="T22" s="91"/>
      <c r="U22" s="91"/>
      <c r="V22" s="90"/>
    </row>
    <row r="23" spans="1:22" x14ac:dyDescent="0.25">
      <c r="A23" s="88">
        <v>15</v>
      </c>
      <c r="B23" s="22" t="s">
        <v>89</v>
      </c>
      <c r="C23" s="23">
        <f t="shared" si="0"/>
        <v>0</v>
      </c>
      <c r="D23" s="24">
        <f t="shared" si="0"/>
        <v>0</v>
      </c>
      <c r="E23" s="24">
        <f t="shared" si="0"/>
        <v>0</v>
      </c>
      <c r="F23" s="25"/>
      <c r="G23" s="26">
        <f t="shared" si="2"/>
        <v>0</v>
      </c>
      <c r="H23" s="24">
        <f>H24</f>
        <v>0</v>
      </c>
      <c r="I23" s="24">
        <f>I24</f>
        <v>0</v>
      </c>
      <c r="J23" s="95"/>
      <c r="K23" s="98"/>
      <c r="L23" s="92"/>
      <c r="M23" s="91"/>
      <c r="N23" s="92"/>
      <c r="O23" s="93"/>
      <c r="P23" s="91"/>
      <c r="Q23" s="91"/>
      <c r="R23" s="90"/>
      <c r="S23" s="93"/>
      <c r="T23" s="91"/>
      <c r="U23" s="91"/>
      <c r="V23" s="90"/>
    </row>
    <row r="24" spans="1:22" x14ac:dyDescent="0.25">
      <c r="A24" s="88">
        <v>16</v>
      </c>
      <c r="B24" s="37" t="s">
        <v>90</v>
      </c>
      <c r="C24" s="15">
        <f t="shared" si="0"/>
        <v>0</v>
      </c>
      <c r="D24" s="91">
        <f t="shared" si="0"/>
        <v>0</v>
      </c>
      <c r="E24" s="91">
        <f t="shared" si="0"/>
        <v>0</v>
      </c>
      <c r="F24" s="92"/>
      <c r="G24" s="17">
        <f t="shared" si="2"/>
        <v>0</v>
      </c>
      <c r="H24" s="91"/>
      <c r="I24" s="91"/>
      <c r="J24" s="95"/>
      <c r="K24" s="98"/>
      <c r="L24" s="92"/>
      <c r="M24" s="91"/>
      <c r="N24" s="92"/>
      <c r="O24" s="93"/>
      <c r="P24" s="91"/>
      <c r="Q24" s="91"/>
      <c r="R24" s="90"/>
      <c r="S24" s="93"/>
      <c r="T24" s="91"/>
      <c r="U24" s="91"/>
      <c r="V24" s="90"/>
    </row>
    <row r="25" spans="1:22" x14ac:dyDescent="0.25">
      <c r="A25" s="88">
        <v>17</v>
      </c>
      <c r="B25" s="22" t="s">
        <v>91</v>
      </c>
      <c r="C25" s="23">
        <f t="shared" si="0"/>
        <v>0</v>
      </c>
      <c r="D25" s="24">
        <f t="shared" si="0"/>
        <v>0</v>
      </c>
      <c r="E25" s="24"/>
      <c r="F25" s="25"/>
      <c r="G25" s="32">
        <f>G26+G27</f>
        <v>0</v>
      </c>
      <c r="H25" s="24">
        <f>H26+H27</f>
        <v>0</v>
      </c>
      <c r="I25" s="24"/>
      <c r="J25" s="33"/>
      <c r="K25" s="98"/>
      <c r="L25" s="91"/>
      <c r="M25" s="91"/>
      <c r="N25" s="92"/>
      <c r="O25" s="93"/>
      <c r="P25" s="91"/>
      <c r="Q25" s="91"/>
      <c r="R25" s="90"/>
      <c r="S25" s="93"/>
      <c r="T25" s="91"/>
      <c r="U25" s="91"/>
      <c r="V25" s="90"/>
    </row>
    <row r="26" spans="1:22" x14ac:dyDescent="0.25">
      <c r="A26" s="88">
        <v>18</v>
      </c>
      <c r="B26" s="99" t="s">
        <v>92</v>
      </c>
      <c r="C26" s="15">
        <f t="shared" ref="C26:E54" si="3">G26+K26+O26+S26</f>
        <v>0</v>
      </c>
      <c r="D26" s="91">
        <f t="shared" si="3"/>
        <v>0</v>
      </c>
      <c r="E26" s="91"/>
      <c r="F26" s="92"/>
      <c r="G26" s="100">
        <f>H26+J26</f>
        <v>0</v>
      </c>
      <c r="H26" s="91"/>
      <c r="I26" s="91"/>
      <c r="J26" s="95"/>
      <c r="K26" s="98"/>
      <c r="L26" s="91"/>
      <c r="M26" s="91"/>
      <c r="N26" s="92"/>
      <c r="O26" s="93"/>
      <c r="P26" s="91"/>
      <c r="Q26" s="91"/>
      <c r="R26" s="90"/>
      <c r="S26" s="93"/>
      <c r="T26" s="91"/>
      <c r="U26" s="91"/>
      <c r="V26" s="90"/>
    </row>
    <row r="27" spans="1:22" ht="26.4" x14ac:dyDescent="0.25">
      <c r="A27" s="88">
        <v>19</v>
      </c>
      <c r="B27" s="101" t="s">
        <v>93</v>
      </c>
      <c r="C27" s="15">
        <f t="shared" si="3"/>
        <v>0</v>
      </c>
      <c r="D27" s="91">
        <f t="shared" si="3"/>
        <v>0</v>
      </c>
      <c r="E27" s="91"/>
      <c r="F27" s="92"/>
      <c r="G27" s="100">
        <f>H27+J27</f>
        <v>0</v>
      </c>
      <c r="H27" s="91"/>
      <c r="I27" s="91"/>
      <c r="J27" s="95"/>
      <c r="K27" s="98"/>
      <c r="L27" s="91"/>
      <c r="M27" s="91"/>
      <c r="N27" s="92"/>
      <c r="O27" s="93"/>
      <c r="P27" s="91"/>
      <c r="Q27" s="91"/>
      <c r="R27" s="90"/>
      <c r="S27" s="93"/>
      <c r="T27" s="91"/>
      <c r="U27" s="91"/>
      <c r="V27" s="90"/>
    </row>
    <row r="28" spans="1:22" x14ac:dyDescent="0.25">
      <c r="A28" s="88">
        <f>+A27+1</f>
        <v>20</v>
      </c>
      <c r="B28" s="22" t="s">
        <v>94</v>
      </c>
      <c r="C28" s="23">
        <f t="shared" si="3"/>
        <v>0</v>
      </c>
      <c r="D28" s="24">
        <f t="shared" si="3"/>
        <v>0</v>
      </c>
      <c r="E28" s="91"/>
      <c r="F28" s="92"/>
      <c r="G28" s="32">
        <f>G29+G30</f>
        <v>0</v>
      </c>
      <c r="H28" s="24">
        <f>H29+H30</f>
        <v>0</v>
      </c>
      <c r="I28" s="91"/>
      <c r="J28" s="95"/>
      <c r="K28" s="98"/>
      <c r="L28" s="91"/>
      <c r="M28" s="91"/>
      <c r="N28" s="92"/>
      <c r="O28" s="93"/>
      <c r="P28" s="91"/>
      <c r="Q28" s="91"/>
      <c r="R28" s="90"/>
      <c r="S28" s="93"/>
      <c r="T28" s="91"/>
      <c r="U28" s="91"/>
      <c r="V28" s="90"/>
    </row>
    <row r="29" spans="1:22" x14ac:dyDescent="0.25">
      <c r="A29" s="88">
        <f>+A28+1</f>
        <v>21</v>
      </c>
      <c r="B29" s="102" t="s">
        <v>95</v>
      </c>
      <c r="C29" s="15">
        <f t="shared" si="3"/>
        <v>0</v>
      </c>
      <c r="D29" s="91">
        <f t="shared" si="3"/>
        <v>0</v>
      </c>
      <c r="E29" s="91"/>
      <c r="F29" s="92"/>
      <c r="G29" s="100">
        <f>H29+J29</f>
        <v>0</v>
      </c>
      <c r="H29" s="91"/>
      <c r="I29" s="91"/>
      <c r="J29" s="95"/>
      <c r="K29" s="98"/>
      <c r="L29" s="91"/>
      <c r="M29" s="91"/>
      <c r="N29" s="92"/>
      <c r="O29" s="93"/>
      <c r="P29" s="91"/>
      <c r="Q29" s="91"/>
      <c r="R29" s="90"/>
      <c r="S29" s="93"/>
      <c r="T29" s="91"/>
      <c r="U29" s="91"/>
      <c r="V29" s="90"/>
    </row>
    <row r="30" spans="1:22" x14ac:dyDescent="0.25">
      <c r="A30" s="88">
        <f>+A29+1</f>
        <v>22</v>
      </c>
      <c r="B30" s="37" t="s">
        <v>96</v>
      </c>
      <c r="C30" s="15">
        <f t="shared" si="3"/>
        <v>0</v>
      </c>
      <c r="D30" s="91">
        <f t="shared" si="3"/>
        <v>0</v>
      </c>
      <c r="E30" s="91"/>
      <c r="F30" s="92"/>
      <c r="G30" s="100">
        <f>H30+J30</f>
        <v>0</v>
      </c>
      <c r="H30" s="91"/>
      <c r="I30" s="91"/>
      <c r="J30" s="95"/>
      <c r="K30" s="98"/>
      <c r="L30" s="91"/>
      <c r="M30" s="91"/>
      <c r="N30" s="92"/>
      <c r="O30" s="93"/>
      <c r="P30" s="91"/>
      <c r="Q30" s="91"/>
      <c r="R30" s="90"/>
      <c r="S30" s="93"/>
      <c r="T30" s="91"/>
      <c r="U30" s="91"/>
      <c r="V30" s="90"/>
    </row>
    <row r="31" spans="1:22" x14ac:dyDescent="0.25">
      <c r="A31" s="88">
        <f>+A30+1</f>
        <v>23</v>
      </c>
      <c r="B31" s="22" t="s">
        <v>97</v>
      </c>
      <c r="C31" s="23">
        <f t="shared" si="3"/>
        <v>0</v>
      </c>
      <c r="D31" s="24">
        <f t="shared" si="3"/>
        <v>0</v>
      </c>
      <c r="E31" s="91"/>
      <c r="F31" s="92"/>
      <c r="G31" s="32">
        <f>H31</f>
        <v>0</v>
      </c>
      <c r="H31" s="24">
        <f>H32</f>
        <v>0</v>
      </c>
      <c r="I31" s="91"/>
      <c r="J31" s="95"/>
      <c r="K31" s="98"/>
      <c r="L31" s="91"/>
      <c r="M31" s="91"/>
      <c r="N31" s="92"/>
      <c r="O31" s="93"/>
      <c r="P31" s="91"/>
      <c r="Q31" s="91"/>
      <c r="R31" s="90"/>
      <c r="S31" s="93"/>
      <c r="T31" s="91"/>
      <c r="U31" s="91"/>
      <c r="V31" s="90"/>
    </row>
    <row r="32" spans="1:22" x14ac:dyDescent="0.25">
      <c r="A32" s="88">
        <f>+A31+1</f>
        <v>24</v>
      </c>
      <c r="B32" s="37" t="s">
        <v>98</v>
      </c>
      <c r="C32" s="15">
        <f t="shared" si="3"/>
        <v>0</v>
      </c>
      <c r="D32" s="91">
        <f t="shared" si="3"/>
        <v>0</v>
      </c>
      <c r="E32" s="91"/>
      <c r="F32" s="92"/>
      <c r="G32" s="93">
        <f t="shared" ref="G32:G43" si="4">H32+J32</f>
        <v>0</v>
      </c>
      <c r="H32" s="91"/>
      <c r="I32" s="91"/>
      <c r="J32" s="90"/>
      <c r="K32" s="97"/>
      <c r="L32" s="91"/>
      <c r="M32" s="91"/>
      <c r="N32" s="92"/>
      <c r="O32" s="93"/>
      <c r="P32" s="91"/>
      <c r="Q32" s="91"/>
      <c r="R32" s="90"/>
      <c r="S32" s="93"/>
      <c r="T32" s="91"/>
      <c r="U32" s="91"/>
      <c r="V32" s="90"/>
    </row>
    <row r="33" spans="1:22" x14ac:dyDescent="0.25">
      <c r="A33" s="88">
        <v>25</v>
      </c>
      <c r="B33" s="22" t="s">
        <v>1</v>
      </c>
      <c r="C33" s="23">
        <f t="shared" si="3"/>
        <v>0</v>
      </c>
      <c r="D33" s="24">
        <f t="shared" si="3"/>
        <v>0</v>
      </c>
      <c r="E33" s="24">
        <f t="shared" si="3"/>
        <v>0</v>
      </c>
      <c r="F33" s="25"/>
      <c r="G33" s="26">
        <f t="shared" si="4"/>
        <v>0</v>
      </c>
      <c r="H33" s="24"/>
      <c r="I33" s="24"/>
      <c r="J33" s="27"/>
      <c r="K33" s="23">
        <f>L33+N33</f>
        <v>0</v>
      </c>
      <c r="L33" s="24"/>
      <c r="M33" s="30"/>
      <c r="N33" s="25"/>
      <c r="O33" s="26"/>
      <c r="P33" s="24"/>
      <c r="Q33" s="24"/>
      <c r="R33" s="27"/>
      <c r="S33" s="26"/>
      <c r="T33" s="24"/>
      <c r="U33" s="24"/>
      <c r="V33" s="27"/>
    </row>
    <row r="34" spans="1:22" x14ac:dyDescent="0.25">
      <c r="A34" s="88">
        <v>26</v>
      </c>
      <c r="B34" s="22" t="s">
        <v>7</v>
      </c>
      <c r="C34" s="23">
        <f t="shared" si="3"/>
        <v>0</v>
      </c>
      <c r="D34" s="24">
        <f t="shared" si="3"/>
        <v>0</v>
      </c>
      <c r="E34" s="24">
        <f t="shared" si="3"/>
        <v>0</v>
      </c>
      <c r="F34" s="25"/>
      <c r="G34" s="26">
        <f t="shared" si="4"/>
        <v>0</v>
      </c>
      <c r="H34" s="24"/>
      <c r="I34" s="24"/>
      <c r="J34" s="27"/>
      <c r="K34" s="23">
        <f t="shared" ref="K34:K43" si="5">L34+N34</f>
        <v>0</v>
      </c>
      <c r="L34" s="24"/>
      <c r="M34" s="24"/>
      <c r="N34" s="28"/>
      <c r="O34" s="26"/>
      <c r="P34" s="24"/>
      <c r="Q34" s="24"/>
      <c r="R34" s="27"/>
      <c r="S34" s="26">
        <f t="shared" ref="S34:S43" si="6">T34+V34</f>
        <v>0</v>
      </c>
      <c r="T34" s="24"/>
      <c r="U34" s="24"/>
      <c r="V34" s="29"/>
    </row>
    <row r="35" spans="1:22" x14ac:dyDescent="0.25">
      <c r="A35" s="88">
        <f t="shared" ref="A35:A43" si="7">+A34+1</f>
        <v>27</v>
      </c>
      <c r="B35" s="22" t="s">
        <v>8</v>
      </c>
      <c r="C35" s="23">
        <f t="shared" si="3"/>
        <v>0</v>
      </c>
      <c r="D35" s="24">
        <f t="shared" si="3"/>
        <v>0</v>
      </c>
      <c r="E35" s="24">
        <f t="shared" si="3"/>
        <v>0</v>
      </c>
      <c r="F35" s="25"/>
      <c r="G35" s="26">
        <f t="shared" si="4"/>
        <v>0</v>
      </c>
      <c r="H35" s="24"/>
      <c r="I35" s="24"/>
      <c r="J35" s="29"/>
      <c r="K35" s="23">
        <f t="shared" si="5"/>
        <v>0</v>
      </c>
      <c r="L35" s="24"/>
      <c r="M35" s="24"/>
      <c r="N35" s="28"/>
      <c r="O35" s="26"/>
      <c r="P35" s="24"/>
      <c r="Q35" s="24"/>
      <c r="R35" s="27"/>
      <c r="S35" s="26">
        <f t="shared" si="6"/>
        <v>0</v>
      </c>
      <c r="T35" s="24"/>
      <c r="U35" s="24"/>
      <c r="V35" s="27"/>
    </row>
    <row r="36" spans="1:22" x14ac:dyDescent="0.25">
      <c r="A36" s="88">
        <f t="shared" si="7"/>
        <v>28</v>
      </c>
      <c r="B36" s="22" t="s">
        <v>9</v>
      </c>
      <c r="C36" s="23">
        <f t="shared" si="3"/>
        <v>0</v>
      </c>
      <c r="D36" s="24">
        <f t="shared" si="3"/>
        <v>0</v>
      </c>
      <c r="E36" s="24">
        <f t="shared" si="3"/>
        <v>0</v>
      </c>
      <c r="F36" s="25"/>
      <c r="G36" s="26">
        <f t="shared" si="4"/>
        <v>0</v>
      </c>
      <c r="H36" s="24"/>
      <c r="I36" s="24"/>
      <c r="J36" s="29"/>
      <c r="K36" s="23">
        <f t="shared" si="5"/>
        <v>0</v>
      </c>
      <c r="L36" s="24"/>
      <c r="M36" s="24"/>
      <c r="N36" s="28"/>
      <c r="O36" s="26"/>
      <c r="P36" s="24"/>
      <c r="Q36" s="24"/>
      <c r="R36" s="27"/>
      <c r="S36" s="26">
        <f t="shared" si="6"/>
        <v>0</v>
      </c>
      <c r="T36" s="24"/>
      <c r="U36" s="24"/>
      <c r="V36" s="29"/>
    </row>
    <row r="37" spans="1:22" x14ac:dyDescent="0.25">
      <c r="A37" s="88">
        <f t="shared" si="7"/>
        <v>29</v>
      </c>
      <c r="B37" s="22" t="s">
        <v>10</v>
      </c>
      <c r="C37" s="23">
        <f t="shared" si="3"/>
        <v>0</v>
      </c>
      <c r="D37" s="24">
        <f t="shared" si="3"/>
        <v>0</v>
      </c>
      <c r="E37" s="24">
        <f t="shared" si="3"/>
        <v>0</v>
      </c>
      <c r="F37" s="25"/>
      <c r="G37" s="26">
        <f t="shared" si="4"/>
        <v>0</v>
      </c>
      <c r="H37" s="24"/>
      <c r="I37" s="24"/>
      <c r="J37" s="29"/>
      <c r="K37" s="23">
        <f t="shared" si="5"/>
        <v>0</v>
      </c>
      <c r="L37" s="24"/>
      <c r="M37" s="24"/>
      <c r="N37" s="28"/>
      <c r="O37" s="26"/>
      <c r="P37" s="24"/>
      <c r="Q37" s="24"/>
      <c r="R37" s="27"/>
      <c r="S37" s="26">
        <f t="shared" si="6"/>
        <v>0</v>
      </c>
      <c r="T37" s="24"/>
      <c r="U37" s="24"/>
      <c r="V37" s="29"/>
    </row>
    <row r="38" spans="1:22" x14ac:dyDescent="0.25">
      <c r="A38" s="88">
        <f t="shared" si="7"/>
        <v>30</v>
      </c>
      <c r="B38" s="22" t="s">
        <v>11</v>
      </c>
      <c r="C38" s="23">
        <f t="shared" si="3"/>
        <v>0</v>
      </c>
      <c r="D38" s="24">
        <f t="shared" si="3"/>
        <v>0</v>
      </c>
      <c r="E38" s="24">
        <f t="shared" si="3"/>
        <v>0</v>
      </c>
      <c r="F38" s="25"/>
      <c r="G38" s="26">
        <f t="shared" si="4"/>
        <v>0</v>
      </c>
      <c r="H38" s="24"/>
      <c r="I38" s="24"/>
      <c r="J38" s="29"/>
      <c r="K38" s="23">
        <f t="shared" si="5"/>
        <v>0</v>
      </c>
      <c r="L38" s="24"/>
      <c r="M38" s="24"/>
      <c r="N38" s="28"/>
      <c r="O38" s="26"/>
      <c r="P38" s="24"/>
      <c r="Q38" s="24"/>
      <c r="R38" s="27"/>
      <c r="S38" s="26">
        <f t="shared" si="6"/>
        <v>0</v>
      </c>
      <c r="T38" s="24"/>
      <c r="U38" s="24"/>
      <c r="V38" s="29"/>
    </row>
    <row r="39" spans="1:22" x14ac:dyDescent="0.25">
      <c r="A39" s="88">
        <f t="shared" si="7"/>
        <v>31</v>
      </c>
      <c r="B39" s="22" t="s">
        <v>12</v>
      </c>
      <c r="C39" s="23">
        <f t="shared" si="3"/>
        <v>0</v>
      </c>
      <c r="D39" s="24">
        <f t="shared" si="3"/>
        <v>0</v>
      </c>
      <c r="E39" s="24">
        <f t="shared" si="3"/>
        <v>0</v>
      </c>
      <c r="F39" s="25"/>
      <c r="G39" s="26">
        <f t="shared" si="4"/>
        <v>0</v>
      </c>
      <c r="H39" s="24"/>
      <c r="I39" s="24"/>
      <c r="J39" s="27"/>
      <c r="K39" s="23">
        <f t="shared" si="5"/>
        <v>0</v>
      </c>
      <c r="L39" s="24"/>
      <c r="M39" s="24"/>
      <c r="N39" s="28"/>
      <c r="O39" s="26"/>
      <c r="P39" s="24"/>
      <c r="Q39" s="24"/>
      <c r="R39" s="27"/>
      <c r="S39" s="26">
        <f t="shared" si="6"/>
        <v>0</v>
      </c>
      <c r="T39" s="24"/>
      <c r="U39" s="24"/>
      <c r="V39" s="29"/>
    </row>
    <row r="40" spans="1:22" x14ac:dyDescent="0.25">
      <c r="A40" s="88">
        <f t="shared" si="7"/>
        <v>32</v>
      </c>
      <c r="B40" s="22" t="s">
        <v>13</v>
      </c>
      <c r="C40" s="23">
        <f t="shared" si="3"/>
        <v>0</v>
      </c>
      <c r="D40" s="24">
        <f t="shared" si="3"/>
        <v>0</v>
      </c>
      <c r="E40" s="24">
        <f t="shared" si="3"/>
        <v>0</v>
      </c>
      <c r="F40" s="25"/>
      <c r="G40" s="26">
        <f t="shared" si="4"/>
        <v>0</v>
      </c>
      <c r="H40" s="24"/>
      <c r="I40" s="24"/>
      <c r="J40" s="29"/>
      <c r="K40" s="23">
        <f t="shared" si="5"/>
        <v>0</v>
      </c>
      <c r="L40" s="24"/>
      <c r="M40" s="24"/>
      <c r="N40" s="28"/>
      <c r="O40" s="26"/>
      <c r="P40" s="24"/>
      <c r="Q40" s="24"/>
      <c r="R40" s="27"/>
      <c r="S40" s="26">
        <f t="shared" si="6"/>
        <v>0</v>
      </c>
      <c r="T40" s="24"/>
      <c r="U40" s="24"/>
      <c r="V40" s="29"/>
    </row>
    <row r="41" spans="1:22" x14ac:dyDescent="0.25">
      <c r="A41" s="88">
        <f t="shared" si="7"/>
        <v>33</v>
      </c>
      <c r="B41" s="22" t="s">
        <v>14</v>
      </c>
      <c r="C41" s="23">
        <f t="shared" si="3"/>
        <v>0</v>
      </c>
      <c r="D41" s="24">
        <f t="shared" si="3"/>
        <v>0</v>
      </c>
      <c r="E41" s="24">
        <f t="shared" si="3"/>
        <v>0</v>
      </c>
      <c r="F41" s="25"/>
      <c r="G41" s="26">
        <f t="shared" si="4"/>
        <v>0</v>
      </c>
      <c r="H41" s="24"/>
      <c r="I41" s="24"/>
      <c r="J41" s="29"/>
      <c r="K41" s="23">
        <f t="shared" si="5"/>
        <v>0</v>
      </c>
      <c r="L41" s="24"/>
      <c r="M41" s="24"/>
      <c r="N41" s="28"/>
      <c r="O41" s="26"/>
      <c r="P41" s="24"/>
      <c r="Q41" s="24"/>
      <c r="R41" s="27"/>
      <c r="S41" s="26">
        <f t="shared" si="6"/>
        <v>0</v>
      </c>
      <c r="T41" s="24"/>
      <c r="U41" s="24"/>
      <c r="V41" s="29"/>
    </row>
    <row r="42" spans="1:22" x14ac:dyDescent="0.25">
      <c r="A42" s="88">
        <f t="shared" si="7"/>
        <v>34</v>
      </c>
      <c r="B42" s="22" t="s">
        <v>27</v>
      </c>
      <c r="C42" s="23">
        <f t="shared" si="3"/>
        <v>0</v>
      </c>
      <c r="D42" s="24">
        <f t="shared" si="3"/>
        <v>0</v>
      </c>
      <c r="E42" s="24">
        <f t="shared" si="3"/>
        <v>0</v>
      </c>
      <c r="F42" s="25"/>
      <c r="G42" s="26">
        <f t="shared" si="4"/>
        <v>0</v>
      </c>
      <c r="H42" s="24"/>
      <c r="I42" s="24"/>
      <c r="J42" s="27"/>
      <c r="K42" s="23">
        <f t="shared" si="5"/>
        <v>0</v>
      </c>
      <c r="L42" s="24"/>
      <c r="M42" s="24"/>
      <c r="N42" s="28"/>
      <c r="O42" s="26"/>
      <c r="P42" s="24"/>
      <c r="Q42" s="24"/>
      <c r="R42" s="27"/>
      <c r="S42" s="26">
        <f t="shared" si="6"/>
        <v>0</v>
      </c>
      <c r="T42" s="24"/>
      <c r="U42" s="24"/>
      <c r="V42" s="29"/>
    </row>
    <row r="43" spans="1:22" ht="13.8" thickBot="1" x14ac:dyDescent="0.3">
      <c r="A43" s="103">
        <f t="shared" si="7"/>
        <v>35</v>
      </c>
      <c r="B43" s="52" t="s">
        <v>16</v>
      </c>
      <c r="C43" s="40">
        <f t="shared" si="3"/>
        <v>0</v>
      </c>
      <c r="D43" s="41">
        <f t="shared" si="3"/>
        <v>0</v>
      </c>
      <c r="E43" s="41">
        <f t="shared" si="3"/>
        <v>0</v>
      </c>
      <c r="F43" s="42"/>
      <c r="G43" s="54">
        <f t="shared" si="4"/>
        <v>0</v>
      </c>
      <c r="H43" s="53"/>
      <c r="I43" s="53"/>
      <c r="J43" s="55"/>
      <c r="K43" s="40">
        <f t="shared" si="5"/>
        <v>0</v>
      </c>
      <c r="L43" s="41"/>
      <c r="M43" s="41"/>
      <c r="N43" s="45"/>
      <c r="O43" s="54"/>
      <c r="P43" s="53"/>
      <c r="Q43" s="53"/>
      <c r="R43" s="56"/>
      <c r="S43" s="54">
        <f t="shared" si="6"/>
        <v>0</v>
      </c>
      <c r="T43" s="53"/>
      <c r="U43" s="53"/>
      <c r="V43" s="55"/>
    </row>
    <row r="44" spans="1:22" ht="28.2" thickBot="1" x14ac:dyDescent="0.3">
      <c r="A44" s="68">
        <v>36</v>
      </c>
      <c r="B44" s="69" t="s">
        <v>99</v>
      </c>
      <c r="C44" s="70">
        <f t="shared" si="3"/>
        <v>12628.068999999998</v>
      </c>
      <c r="D44" s="57">
        <f t="shared" si="3"/>
        <v>12616.249999999998</v>
      </c>
      <c r="E44" s="57">
        <f t="shared" si="3"/>
        <v>8198.4619999999977</v>
      </c>
      <c r="F44" s="62">
        <f>J44+N44+R44+V44</f>
        <v>11.819000000000001</v>
      </c>
      <c r="G44" s="71">
        <f>G45+SUM(G55:G85)+SUM(G86:G98)-G90</f>
        <v>5756.8810000000003</v>
      </c>
      <c r="H44" s="57">
        <f>H45+SUM(H55:H85)+SUM(H86:H98)-H90</f>
        <v>5747.0620000000008</v>
      </c>
      <c r="I44" s="57">
        <f>I45+SUM(I55:I85)+SUM(I86:I98)-I90</f>
        <v>3573.1329999999994</v>
      </c>
      <c r="J44" s="57">
        <f>J45+SUM(J55:J85)+SUM(J86:J98)</f>
        <v>9.8190000000000008</v>
      </c>
      <c r="K44" s="61">
        <f>K45+SUM(K55:K98)</f>
        <v>239.86199999999997</v>
      </c>
      <c r="L44" s="57">
        <f>L45+SUM(L55:L98)</f>
        <v>239.86199999999997</v>
      </c>
      <c r="M44" s="57">
        <f>M45+SUM(M55:M98)</f>
        <v>82.593000000000004</v>
      </c>
      <c r="N44" s="104"/>
      <c r="O44" s="105">
        <f>O45+SUM(O55:O98)</f>
        <v>6048.3999999999978</v>
      </c>
      <c r="P44" s="49">
        <f>P45+SUM(P55:P98)</f>
        <v>6048.3999999999978</v>
      </c>
      <c r="Q44" s="49">
        <f>Q45+SUM(Q55:Q98)</f>
        <v>4518.9329999999982</v>
      </c>
      <c r="R44" s="62"/>
      <c r="S44" s="61">
        <f>S45+SUM(S55:S98)</f>
        <v>582.92600000000004</v>
      </c>
      <c r="T44" s="57">
        <f>SUM(T55:T98)</f>
        <v>580.92600000000004</v>
      </c>
      <c r="U44" s="57">
        <f>SUM(U55:U98)</f>
        <v>23.803000000000004</v>
      </c>
      <c r="V44" s="62">
        <f>SUM(V55:V98)</f>
        <v>2</v>
      </c>
    </row>
    <row r="45" spans="1:22" x14ac:dyDescent="0.25">
      <c r="A45" s="73">
        <f>+A44+1</f>
        <v>37</v>
      </c>
      <c r="B45" s="87" t="s">
        <v>100</v>
      </c>
      <c r="C45" s="82">
        <f t="shared" si="3"/>
        <v>287.67100000000005</v>
      </c>
      <c r="D45" s="80">
        <f t="shared" si="3"/>
        <v>287.67100000000005</v>
      </c>
      <c r="E45" s="80">
        <f t="shared" si="3"/>
        <v>134.84699999999998</v>
      </c>
      <c r="F45" s="106"/>
      <c r="G45" s="107">
        <f>H45+J45</f>
        <v>169.44400000000002</v>
      </c>
      <c r="H45" s="108">
        <f>SUM(H46:H54)</f>
        <v>169.44400000000002</v>
      </c>
      <c r="I45" s="108">
        <f>SUM(I46:I53)</f>
        <v>123.249</v>
      </c>
      <c r="J45" s="109"/>
      <c r="K45" s="82">
        <f>+L45</f>
        <v>103.062</v>
      </c>
      <c r="L45" s="80">
        <f>SUM(L46:L54)</f>
        <v>103.062</v>
      </c>
      <c r="M45" s="80"/>
      <c r="N45" s="110"/>
      <c r="O45" s="107">
        <f>P45+R45</f>
        <v>15.164999999999999</v>
      </c>
      <c r="P45" s="108">
        <f>SUM(P46:P53)</f>
        <v>15.164999999999999</v>
      </c>
      <c r="Q45" s="111">
        <f>SUM(Q46:Q53)</f>
        <v>11.597999999999999</v>
      </c>
      <c r="R45" s="112"/>
      <c r="S45" s="113"/>
      <c r="T45" s="114"/>
      <c r="U45" s="114"/>
      <c r="V45" s="110"/>
    </row>
    <row r="46" spans="1:22" x14ac:dyDescent="0.25">
      <c r="A46" s="88">
        <v>38</v>
      </c>
      <c r="B46" s="37" t="s">
        <v>101</v>
      </c>
      <c r="C46" s="17">
        <f>D46+F46</f>
        <v>9</v>
      </c>
      <c r="D46" s="91">
        <f>G46+K46+O46+S46</f>
        <v>9</v>
      </c>
      <c r="E46" s="91">
        <f>I46+M46+Q46+U46</f>
        <v>6.8979999999999997</v>
      </c>
      <c r="F46" s="92"/>
      <c r="G46" s="93"/>
      <c r="H46" s="91"/>
      <c r="I46" s="91"/>
      <c r="J46" s="95"/>
      <c r="K46" s="93"/>
      <c r="L46" s="91"/>
      <c r="M46" s="91"/>
      <c r="N46" s="33"/>
      <c r="O46" s="17">
        <f>P46+R46</f>
        <v>9</v>
      </c>
      <c r="P46" s="91">
        <v>9</v>
      </c>
      <c r="Q46" s="91">
        <v>6.8979999999999997</v>
      </c>
      <c r="R46" s="95"/>
      <c r="S46" s="97"/>
      <c r="T46" s="91"/>
      <c r="U46" s="91"/>
      <c r="V46" s="115"/>
    </row>
    <row r="47" spans="1:22" x14ac:dyDescent="0.25">
      <c r="A47" s="88">
        <v>39</v>
      </c>
      <c r="B47" s="37" t="s">
        <v>102</v>
      </c>
      <c r="C47" s="17">
        <f t="shared" si="3"/>
        <v>103.062</v>
      </c>
      <c r="D47" s="91">
        <f t="shared" si="3"/>
        <v>103.062</v>
      </c>
      <c r="E47" s="91"/>
      <c r="F47" s="92"/>
      <c r="G47" s="93"/>
      <c r="H47" s="91"/>
      <c r="I47" s="91"/>
      <c r="J47" s="90"/>
      <c r="K47" s="17">
        <f>+L47</f>
        <v>103.062</v>
      </c>
      <c r="L47" s="91">
        <v>103.062</v>
      </c>
      <c r="M47" s="91"/>
      <c r="N47" s="90"/>
      <c r="O47" s="17"/>
      <c r="P47" s="91"/>
      <c r="Q47" s="91"/>
      <c r="R47" s="90"/>
      <c r="S47" s="97"/>
      <c r="T47" s="91"/>
      <c r="U47" s="91"/>
      <c r="V47" s="90"/>
    </row>
    <row r="48" spans="1:22" x14ac:dyDescent="0.25">
      <c r="A48" s="88">
        <v>40</v>
      </c>
      <c r="B48" s="37" t="s">
        <v>103</v>
      </c>
      <c r="C48" s="17">
        <f t="shared" si="3"/>
        <v>0</v>
      </c>
      <c r="D48" s="91">
        <f t="shared" si="3"/>
        <v>0</v>
      </c>
      <c r="E48" s="91"/>
      <c r="F48" s="92"/>
      <c r="G48" s="93">
        <f t="shared" ref="G48:G54" si="8">H48+J48</f>
        <v>0</v>
      </c>
      <c r="H48" s="91"/>
      <c r="I48" s="91"/>
      <c r="J48" s="90"/>
      <c r="K48" s="26"/>
      <c r="L48" s="91"/>
      <c r="M48" s="91"/>
      <c r="N48" s="90"/>
      <c r="O48" s="17"/>
      <c r="P48" s="91"/>
      <c r="Q48" s="91"/>
      <c r="R48" s="90"/>
      <c r="S48" s="97"/>
      <c r="T48" s="91"/>
      <c r="U48" s="91"/>
      <c r="V48" s="90"/>
    </row>
    <row r="49" spans="1:22" x14ac:dyDescent="0.25">
      <c r="A49" s="88">
        <v>41</v>
      </c>
      <c r="B49" s="36" t="s">
        <v>104</v>
      </c>
      <c r="C49" s="17">
        <f t="shared" si="3"/>
        <v>0</v>
      </c>
      <c r="D49" s="91">
        <f t="shared" si="3"/>
        <v>0</v>
      </c>
      <c r="E49" s="91"/>
      <c r="F49" s="92"/>
      <c r="G49" s="93">
        <f t="shared" si="8"/>
        <v>0</v>
      </c>
      <c r="H49" s="91"/>
      <c r="I49" s="91"/>
      <c r="J49" s="90"/>
      <c r="K49" s="93"/>
      <c r="L49" s="91"/>
      <c r="M49" s="91"/>
      <c r="N49" s="90"/>
      <c r="O49" s="17"/>
      <c r="P49" s="91"/>
      <c r="Q49" s="91"/>
      <c r="R49" s="90"/>
      <c r="S49" s="97"/>
      <c r="T49" s="91"/>
      <c r="U49" s="91"/>
      <c r="V49" s="90"/>
    </row>
    <row r="50" spans="1:22" x14ac:dyDescent="0.25">
      <c r="A50" s="88">
        <f>+A49+1</f>
        <v>42</v>
      </c>
      <c r="B50" s="116" t="s">
        <v>105</v>
      </c>
      <c r="C50" s="17">
        <f t="shared" si="3"/>
        <v>0</v>
      </c>
      <c r="D50" s="91">
        <f t="shared" si="3"/>
        <v>0</v>
      </c>
      <c r="E50" s="91"/>
      <c r="F50" s="92"/>
      <c r="G50" s="93">
        <f t="shared" si="8"/>
        <v>0</v>
      </c>
      <c r="H50" s="91"/>
      <c r="I50" s="91"/>
      <c r="J50" s="90"/>
      <c r="K50" s="93"/>
      <c r="L50" s="91"/>
      <c r="M50" s="91"/>
      <c r="N50" s="90"/>
      <c r="O50" s="26"/>
      <c r="P50" s="91"/>
      <c r="Q50" s="91"/>
      <c r="R50" s="90"/>
      <c r="S50" s="97"/>
      <c r="T50" s="91"/>
      <c r="U50" s="91"/>
      <c r="V50" s="90"/>
    </row>
    <row r="51" spans="1:22" x14ac:dyDescent="0.25">
      <c r="A51" s="88">
        <v>43</v>
      </c>
      <c r="B51" s="37" t="s">
        <v>106</v>
      </c>
      <c r="C51" s="17">
        <f t="shared" si="3"/>
        <v>0</v>
      </c>
      <c r="D51" s="91">
        <f t="shared" si="3"/>
        <v>0</v>
      </c>
      <c r="E51" s="91"/>
      <c r="F51" s="92"/>
      <c r="G51" s="93">
        <f t="shared" si="8"/>
        <v>0</v>
      </c>
      <c r="H51" s="91"/>
      <c r="I51" s="91"/>
      <c r="J51" s="90"/>
      <c r="K51" s="93"/>
      <c r="L51" s="91"/>
      <c r="M51" s="91"/>
      <c r="N51" s="90"/>
      <c r="O51" s="26"/>
      <c r="P51" s="91"/>
      <c r="Q51" s="91"/>
      <c r="R51" s="90"/>
      <c r="S51" s="97"/>
      <c r="T51" s="91"/>
      <c r="U51" s="91"/>
      <c r="V51" s="90"/>
    </row>
    <row r="52" spans="1:22" x14ac:dyDescent="0.25">
      <c r="A52" s="88">
        <v>44</v>
      </c>
      <c r="B52" s="37" t="s">
        <v>107</v>
      </c>
      <c r="C52" s="17">
        <f t="shared" si="3"/>
        <v>155.13</v>
      </c>
      <c r="D52" s="91">
        <f t="shared" si="3"/>
        <v>155.13</v>
      </c>
      <c r="E52" s="20">
        <f>I52+M52+Q52+U52</f>
        <v>114.852</v>
      </c>
      <c r="F52" s="25"/>
      <c r="G52" s="93">
        <f t="shared" si="8"/>
        <v>148.965</v>
      </c>
      <c r="H52" s="91">
        <v>148.965</v>
      </c>
      <c r="I52" s="91">
        <v>110.152</v>
      </c>
      <c r="J52" s="90"/>
      <c r="K52" s="93"/>
      <c r="L52" s="91"/>
      <c r="M52" s="91"/>
      <c r="N52" s="90"/>
      <c r="O52" s="17">
        <f>P52+R52</f>
        <v>6.165</v>
      </c>
      <c r="P52" s="91">
        <v>6.165</v>
      </c>
      <c r="Q52" s="91">
        <v>4.7</v>
      </c>
      <c r="R52" s="90"/>
      <c r="S52" s="97"/>
      <c r="T52" s="91"/>
      <c r="U52" s="91"/>
      <c r="V52" s="90"/>
    </row>
    <row r="53" spans="1:22" x14ac:dyDescent="0.25">
      <c r="A53" s="88">
        <v>45</v>
      </c>
      <c r="B53" s="37" t="s">
        <v>108</v>
      </c>
      <c r="C53" s="17">
        <f t="shared" si="3"/>
        <v>20.478999999999999</v>
      </c>
      <c r="D53" s="91">
        <f t="shared" si="3"/>
        <v>20.478999999999999</v>
      </c>
      <c r="E53" s="20">
        <f>I53+M53+Q53+U53</f>
        <v>13.097</v>
      </c>
      <c r="F53" s="25"/>
      <c r="G53" s="93">
        <f t="shared" si="8"/>
        <v>20.478999999999999</v>
      </c>
      <c r="H53" s="91">
        <v>20.478999999999999</v>
      </c>
      <c r="I53" s="91">
        <v>13.097</v>
      </c>
      <c r="J53" s="90"/>
      <c r="K53" s="93"/>
      <c r="L53" s="91"/>
      <c r="M53" s="91"/>
      <c r="N53" s="90"/>
      <c r="O53" s="26"/>
      <c r="P53" s="91"/>
      <c r="Q53" s="91"/>
      <c r="R53" s="90"/>
      <c r="S53" s="97"/>
      <c r="T53" s="91"/>
      <c r="U53" s="91"/>
      <c r="V53" s="90"/>
    </row>
    <row r="54" spans="1:22" ht="26.4" x14ac:dyDescent="0.25">
      <c r="A54" s="88">
        <v>46</v>
      </c>
      <c r="B54" s="101" t="s">
        <v>109</v>
      </c>
      <c r="C54" s="17">
        <f t="shared" si="3"/>
        <v>0</v>
      </c>
      <c r="D54" s="91">
        <f t="shared" si="3"/>
        <v>0</v>
      </c>
      <c r="E54" s="24"/>
      <c r="F54" s="25"/>
      <c r="G54" s="93">
        <f t="shared" si="8"/>
        <v>0</v>
      </c>
      <c r="H54" s="91"/>
      <c r="I54" s="91"/>
      <c r="J54" s="90"/>
      <c r="K54" s="93"/>
      <c r="L54" s="91"/>
      <c r="M54" s="91"/>
      <c r="N54" s="90"/>
      <c r="O54" s="26"/>
      <c r="P54" s="91"/>
      <c r="Q54" s="91"/>
      <c r="R54" s="90"/>
      <c r="S54" s="97"/>
      <c r="T54" s="91"/>
      <c r="U54" s="91"/>
      <c r="V54" s="90"/>
    </row>
    <row r="55" spans="1:22" x14ac:dyDescent="0.25">
      <c r="A55" s="88">
        <v>47</v>
      </c>
      <c r="B55" s="22" t="s">
        <v>28</v>
      </c>
      <c r="C55" s="26">
        <f t="shared" ref="C55:E60" si="9">+G55+K55+O55+S55</f>
        <v>365.226</v>
      </c>
      <c r="D55" s="24">
        <f t="shared" si="9"/>
        <v>365.226</v>
      </c>
      <c r="E55" s="24">
        <f t="shared" si="9"/>
        <v>238.83999999999997</v>
      </c>
      <c r="F55" s="25"/>
      <c r="G55" s="26">
        <f t="shared" ref="G55:G60" si="10">+H55</f>
        <v>234.202</v>
      </c>
      <c r="H55" s="24">
        <v>234.202</v>
      </c>
      <c r="I55" s="30">
        <v>159.52799999999999</v>
      </c>
      <c r="J55" s="90"/>
      <c r="K55" s="93"/>
      <c r="L55" s="91"/>
      <c r="M55" s="91"/>
      <c r="N55" s="90"/>
      <c r="O55" s="26">
        <f t="shared" ref="O55:O89" si="11">+P55</f>
        <v>107.324</v>
      </c>
      <c r="P55" s="24">
        <v>107.324</v>
      </c>
      <c r="Q55" s="24">
        <v>79.311999999999998</v>
      </c>
      <c r="R55" s="27"/>
      <c r="S55" s="23">
        <f t="shared" ref="S55:S80" si="12">+T55</f>
        <v>23.7</v>
      </c>
      <c r="T55" s="24">
        <v>23.7</v>
      </c>
      <c r="U55" s="24"/>
      <c r="V55" s="27"/>
    </row>
    <row r="56" spans="1:22" x14ac:dyDescent="0.25">
      <c r="A56" s="88">
        <f t="shared" ref="A56:A62" si="13">+A55+1</f>
        <v>48</v>
      </c>
      <c r="B56" s="22" t="s">
        <v>29</v>
      </c>
      <c r="C56" s="26">
        <f t="shared" si="9"/>
        <v>615.23500000000013</v>
      </c>
      <c r="D56" s="24">
        <f t="shared" si="9"/>
        <v>615.23500000000013</v>
      </c>
      <c r="E56" s="24">
        <f t="shared" si="9"/>
        <v>395.31299999999999</v>
      </c>
      <c r="F56" s="25"/>
      <c r="G56" s="26">
        <f t="shared" si="10"/>
        <v>410.77100000000002</v>
      </c>
      <c r="H56" s="24">
        <v>410.77100000000002</v>
      </c>
      <c r="I56" s="30">
        <v>281.18</v>
      </c>
      <c r="J56" s="90"/>
      <c r="K56" s="93"/>
      <c r="L56" s="91"/>
      <c r="M56" s="91"/>
      <c r="N56" s="90"/>
      <c r="O56" s="26">
        <f t="shared" si="11"/>
        <v>154.524</v>
      </c>
      <c r="P56" s="24">
        <v>154.524</v>
      </c>
      <c r="Q56" s="24">
        <v>114.133</v>
      </c>
      <c r="R56" s="27"/>
      <c r="S56" s="23">
        <f t="shared" si="12"/>
        <v>49.94</v>
      </c>
      <c r="T56" s="24">
        <v>49.94</v>
      </c>
      <c r="U56" s="24"/>
      <c r="V56" s="27"/>
    </row>
    <row r="57" spans="1:22" x14ac:dyDescent="0.25">
      <c r="A57" s="88">
        <f t="shared" si="13"/>
        <v>49</v>
      </c>
      <c r="B57" s="22" t="s">
        <v>17</v>
      </c>
      <c r="C57" s="26">
        <f t="shared" si="9"/>
        <v>250.35600000000002</v>
      </c>
      <c r="D57" s="24">
        <f t="shared" si="9"/>
        <v>250.35600000000002</v>
      </c>
      <c r="E57" s="24">
        <f t="shared" si="9"/>
        <v>149.86500000000001</v>
      </c>
      <c r="F57" s="25"/>
      <c r="G57" s="26">
        <f t="shared" si="10"/>
        <v>161.22800000000001</v>
      </c>
      <c r="H57" s="24">
        <v>161.22800000000001</v>
      </c>
      <c r="I57" s="30">
        <v>92.748000000000005</v>
      </c>
      <c r="J57" s="90"/>
      <c r="K57" s="93"/>
      <c r="L57" s="91"/>
      <c r="M57" s="91"/>
      <c r="N57" s="90"/>
      <c r="O57" s="26">
        <f t="shared" si="11"/>
        <v>77.254000000000005</v>
      </c>
      <c r="P57" s="24">
        <v>77.254000000000005</v>
      </c>
      <c r="Q57" s="24">
        <v>57.116999999999997</v>
      </c>
      <c r="R57" s="27"/>
      <c r="S57" s="23">
        <f t="shared" si="12"/>
        <v>11.874000000000001</v>
      </c>
      <c r="T57" s="24">
        <v>11.874000000000001</v>
      </c>
      <c r="U57" s="24"/>
      <c r="V57" s="27"/>
    </row>
    <row r="58" spans="1:22" x14ac:dyDescent="0.25">
      <c r="A58" s="88">
        <f t="shared" si="13"/>
        <v>50</v>
      </c>
      <c r="B58" s="22" t="s">
        <v>62</v>
      </c>
      <c r="C58" s="26">
        <f t="shared" si="9"/>
        <v>507.96699999999998</v>
      </c>
      <c r="D58" s="24">
        <f t="shared" si="9"/>
        <v>507.96699999999998</v>
      </c>
      <c r="E58" s="24">
        <f t="shared" si="9"/>
        <v>311.05700000000002</v>
      </c>
      <c r="F58" s="25"/>
      <c r="G58" s="26">
        <f t="shared" si="10"/>
        <v>251.68199999999999</v>
      </c>
      <c r="H58" s="24">
        <v>251.68199999999999</v>
      </c>
      <c r="I58" s="24">
        <v>160.03700000000001</v>
      </c>
      <c r="J58" s="90"/>
      <c r="K58" s="93"/>
      <c r="L58" s="91"/>
      <c r="M58" s="91"/>
      <c r="N58" s="90"/>
      <c r="O58" s="26">
        <f t="shared" si="11"/>
        <v>204.285</v>
      </c>
      <c r="P58" s="24">
        <v>204.285</v>
      </c>
      <c r="Q58" s="24">
        <v>151.02000000000001</v>
      </c>
      <c r="R58" s="27"/>
      <c r="S58" s="23">
        <f t="shared" si="12"/>
        <v>52</v>
      </c>
      <c r="T58" s="24">
        <v>52</v>
      </c>
      <c r="U58" s="24"/>
      <c r="V58" s="27"/>
    </row>
    <row r="59" spans="1:22" x14ac:dyDescent="0.25">
      <c r="A59" s="88">
        <f t="shared" si="13"/>
        <v>51</v>
      </c>
      <c r="B59" s="22" t="s">
        <v>63</v>
      </c>
      <c r="C59" s="26">
        <f t="shared" si="9"/>
        <v>187.17400000000001</v>
      </c>
      <c r="D59" s="24">
        <f t="shared" si="9"/>
        <v>187.17400000000001</v>
      </c>
      <c r="E59" s="24">
        <f t="shared" si="9"/>
        <v>118.002</v>
      </c>
      <c r="F59" s="25"/>
      <c r="G59" s="26">
        <f t="shared" si="10"/>
        <v>125.989</v>
      </c>
      <c r="H59" s="24">
        <v>125.989</v>
      </c>
      <c r="I59" s="24">
        <v>80.013999999999996</v>
      </c>
      <c r="J59" s="90"/>
      <c r="K59" s="93"/>
      <c r="L59" s="91"/>
      <c r="M59" s="91"/>
      <c r="N59" s="90"/>
      <c r="O59" s="26">
        <f t="shared" si="11"/>
        <v>51.384999999999998</v>
      </c>
      <c r="P59" s="24">
        <v>51.384999999999998</v>
      </c>
      <c r="Q59" s="24">
        <v>37.988</v>
      </c>
      <c r="R59" s="27"/>
      <c r="S59" s="23">
        <f t="shared" si="12"/>
        <v>9.8000000000000007</v>
      </c>
      <c r="T59" s="24">
        <v>9.8000000000000007</v>
      </c>
      <c r="U59" s="24"/>
      <c r="V59" s="27"/>
    </row>
    <row r="60" spans="1:22" x14ac:dyDescent="0.25">
      <c r="A60" s="88">
        <f t="shared" si="13"/>
        <v>52</v>
      </c>
      <c r="B60" s="22" t="s">
        <v>64</v>
      </c>
      <c r="C60" s="26">
        <f t="shared" si="9"/>
        <v>217.50700000000001</v>
      </c>
      <c r="D60" s="24">
        <f t="shared" si="9"/>
        <v>217.50700000000001</v>
      </c>
      <c r="E60" s="24">
        <f t="shared" si="9"/>
        <v>153.99099999999999</v>
      </c>
      <c r="F60" s="25"/>
      <c r="G60" s="26">
        <f t="shared" si="10"/>
        <v>105.001</v>
      </c>
      <c r="H60" s="24">
        <v>105.001</v>
      </c>
      <c r="I60" s="24">
        <v>76.888999999999996</v>
      </c>
      <c r="J60" s="90"/>
      <c r="K60" s="93"/>
      <c r="L60" s="91"/>
      <c r="M60" s="91"/>
      <c r="N60" s="90"/>
      <c r="O60" s="26">
        <f t="shared" si="11"/>
        <v>103.206</v>
      </c>
      <c r="P60" s="24">
        <v>103.206</v>
      </c>
      <c r="Q60" s="24">
        <v>77.102000000000004</v>
      </c>
      <c r="R60" s="27"/>
      <c r="S60" s="23">
        <f t="shared" si="12"/>
        <v>9.3000000000000007</v>
      </c>
      <c r="T60" s="24">
        <v>9.3000000000000007</v>
      </c>
      <c r="U60" s="24"/>
      <c r="V60" s="27"/>
    </row>
    <row r="61" spans="1:22" x14ac:dyDescent="0.25">
      <c r="A61" s="88">
        <f t="shared" si="13"/>
        <v>53</v>
      </c>
      <c r="B61" s="51" t="s">
        <v>65</v>
      </c>
      <c r="C61" s="26">
        <f t="shared" ref="C61:E62" si="14">G61+K61+O61+S61</f>
        <v>99.957999999999998</v>
      </c>
      <c r="D61" s="24">
        <f t="shared" si="14"/>
        <v>99.957999999999998</v>
      </c>
      <c r="E61" s="24">
        <f t="shared" si="14"/>
        <v>73.231000000000009</v>
      </c>
      <c r="F61" s="25"/>
      <c r="G61" s="26">
        <f>H61+J61</f>
        <v>12.282999999999999</v>
      </c>
      <c r="H61" s="24">
        <v>12.282999999999999</v>
      </c>
      <c r="I61" s="24">
        <v>8.3070000000000004</v>
      </c>
      <c r="J61" s="90"/>
      <c r="K61" s="93"/>
      <c r="L61" s="91"/>
      <c r="M61" s="91"/>
      <c r="N61" s="90"/>
      <c r="O61" s="26">
        <f t="shared" si="11"/>
        <v>87.674999999999997</v>
      </c>
      <c r="P61" s="24">
        <v>87.674999999999997</v>
      </c>
      <c r="Q61" s="24">
        <v>64.924000000000007</v>
      </c>
      <c r="R61" s="27"/>
      <c r="S61" s="23"/>
      <c r="T61" s="24"/>
      <c r="U61" s="24"/>
      <c r="V61" s="27"/>
    </row>
    <row r="62" spans="1:22" x14ac:dyDescent="0.25">
      <c r="A62" s="88">
        <f t="shared" si="13"/>
        <v>54</v>
      </c>
      <c r="B62" s="50" t="s">
        <v>110</v>
      </c>
      <c r="C62" s="26">
        <f t="shared" si="14"/>
        <v>77.878</v>
      </c>
      <c r="D62" s="24">
        <f t="shared" si="14"/>
        <v>77.878</v>
      </c>
      <c r="E62" s="24">
        <f t="shared" si="14"/>
        <v>56.347000000000001</v>
      </c>
      <c r="F62" s="25"/>
      <c r="G62" s="26">
        <f>H62+J62</f>
        <v>38.540999999999997</v>
      </c>
      <c r="H62" s="24">
        <v>38.540999999999997</v>
      </c>
      <c r="I62" s="24">
        <v>26.817</v>
      </c>
      <c r="J62" s="27"/>
      <c r="K62" s="26"/>
      <c r="L62" s="24"/>
      <c r="M62" s="24"/>
      <c r="N62" s="27"/>
      <c r="O62" s="26">
        <f t="shared" si="11"/>
        <v>39.337000000000003</v>
      </c>
      <c r="P62" s="24">
        <v>39.337000000000003</v>
      </c>
      <c r="Q62" s="24">
        <v>29.53</v>
      </c>
      <c r="R62" s="27"/>
      <c r="S62" s="23"/>
      <c r="T62" s="24"/>
      <c r="U62" s="24"/>
      <c r="V62" s="27"/>
    </row>
    <row r="63" spans="1:22" x14ac:dyDescent="0.25">
      <c r="A63" s="88">
        <v>55</v>
      </c>
      <c r="B63" s="22" t="s">
        <v>35</v>
      </c>
      <c r="C63" s="26">
        <f t="shared" ref="C63:F73" si="15">+G63+K63+O63+S63</f>
        <v>624.67700000000002</v>
      </c>
      <c r="D63" s="24">
        <f t="shared" si="15"/>
        <v>624.67700000000002</v>
      </c>
      <c r="E63" s="24">
        <f t="shared" si="15"/>
        <v>400.18200000000002</v>
      </c>
      <c r="F63" s="25"/>
      <c r="G63" s="26">
        <f>+H63+J63</f>
        <v>389.04599999999999</v>
      </c>
      <c r="H63" s="24">
        <v>389.04599999999999</v>
      </c>
      <c r="I63" s="24">
        <v>262.05900000000003</v>
      </c>
      <c r="J63" s="27"/>
      <c r="K63" s="93"/>
      <c r="L63" s="91"/>
      <c r="M63" s="91"/>
      <c r="N63" s="90"/>
      <c r="O63" s="26">
        <f t="shared" si="11"/>
        <v>186.53100000000001</v>
      </c>
      <c r="P63" s="24">
        <v>186.53100000000001</v>
      </c>
      <c r="Q63" s="24">
        <v>138.12299999999999</v>
      </c>
      <c r="R63" s="27"/>
      <c r="S63" s="23">
        <f t="shared" si="12"/>
        <v>49.1</v>
      </c>
      <c r="T63" s="24">
        <v>49.1</v>
      </c>
      <c r="U63" s="24"/>
      <c r="V63" s="27"/>
    </row>
    <row r="64" spans="1:22" x14ac:dyDescent="0.25">
      <c r="A64" s="88">
        <f>+A63+1</f>
        <v>56</v>
      </c>
      <c r="B64" s="22" t="s">
        <v>18</v>
      </c>
      <c r="C64" s="26">
        <f t="shared" si="15"/>
        <v>603.21199999999999</v>
      </c>
      <c r="D64" s="24">
        <f t="shared" si="15"/>
        <v>603.21199999999999</v>
      </c>
      <c r="E64" s="24">
        <f t="shared" si="15"/>
        <v>415.82900000000001</v>
      </c>
      <c r="F64" s="25"/>
      <c r="G64" s="26">
        <f t="shared" ref="G64:G71" si="16">+H64</f>
        <v>157.303</v>
      </c>
      <c r="H64" s="24">
        <v>157.303</v>
      </c>
      <c r="I64" s="24">
        <v>96.394000000000005</v>
      </c>
      <c r="J64" s="27"/>
      <c r="K64" s="26"/>
      <c r="L64" s="24"/>
      <c r="M64" s="24"/>
      <c r="N64" s="27"/>
      <c r="O64" s="26">
        <f t="shared" si="11"/>
        <v>429.40899999999999</v>
      </c>
      <c r="P64" s="24">
        <v>429.40899999999999</v>
      </c>
      <c r="Q64" s="24">
        <v>319.435</v>
      </c>
      <c r="R64" s="27"/>
      <c r="S64" s="23">
        <f>+T64+V64</f>
        <v>16.5</v>
      </c>
      <c r="T64" s="24">
        <v>16.5</v>
      </c>
      <c r="U64" s="24"/>
      <c r="V64" s="27"/>
    </row>
    <row r="65" spans="1:22" x14ac:dyDescent="0.25">
      <c r="A65" s="88">
        <f>+A64+1</f>
        <v>57</v>
      </c>
      <c r="B65" s="22" t="s">
        <v>66</v>
      </c>
      <c r="C65" s="26">
        <f t="shared" si="15"/>
        <v>111.27</v>
      </c>
      <c r="D65" s="24">
        <f t="shared" si="15"/>
        <v>111.27</v>
      </c>
      <c r="E65" s="24">
        <f t="shared" si="15"/>
        <v>76.388999999999996</v>
      </c>
      <c r="F65" s="25"/>
      <c r="G65" s="26">
        <f t="shared" si="16"/>
        <v>44.99</v>
      </c>
      <c r="H65" s="24">
        <v>44.99</v>
      </c>
      <c r="I65" s="24">
        <v>32.421999999999997</v>
      </c>
      <c r="J65" s="90"/>
      <c r="K65" s="26"/>
      <c r="L65" s="91"/>
      <c r="M65" s="91"/>
      <c r="N65" s="90"/>
      <c r="O65" s="26">
        <f t="shared" si="11"/>
        <v>58.98</v>
      </c>
      <c r="P65" s="24">
        <v>58.98</v>
      </c>
      <c r="Q65" s="24">
        <v>43.966999999999999</v>
      </c>
      <c r="R65" s="27"/>
      <c r="S65" s="23">
        <f t="shared" si="12"/>
        <v>7.3</v>
      </c>
      <c r="T65" s="24">
        <v>7.3</v>
      </c>
      <c r="U65" s="24"/>
      <c r="V65" s="27"/>
    </row>
    <row r="66" spans="1:22" x14ac:dyDescent="0.25">
      <c r="A66" s="88">
        <v>58</v>
      </c>
      <c r="B66" s="22" t="s">
        <v>30</v>
      </c>
      <c r="C66" s="26">
        <f t="shared" si="15"/>
        <v>269.07600000000002</v>
      </c>
      <c r="D66" s="24">
        <f t="shared" si="15"/>
        <v>269.07600000000002</v>
      </c>
      <c r="E66" s="24">
        <f t="shared" si="15"/>
        <v>176.86699999999999</v>
      </c>
      <c r="F66" s="25"/>
      <c r="G66" s="26">
        <f t="shared" si="16"/>
        <v>150.792</v>
      </c>
      <c r="H66" s="24">
        <v>150.792</v>
      </c>
      <c r="I66" s="24">
        <v>95.168999999999997</v>
      </c>
      <c r="J66" s="90"/>
      <c r="K66" s="93"/>
      <c r="L66" s="91"/>
      <c r="M66" s="91"/>
      <c r="N66" s="90"/>
      <c r="O66" s="26">
        <f t="shared" si="11"/>
        <v>108.28400000000001</v>
      </c>
      <c r="P66" s="24">
        <v>108.28400000000001</v>
      </c>
      <c r="Q66" s="24">
        <v>81.697999999999993</v>
      </c>
      <c r="R66" s="27"/>
      <c r="S66" s="23">
        <f t="shared" si="12"/>
        <v>10</v>
      </c>
      <c r="T66" s="24">
        <v>10</v>
      </c>
      <c r="U66" s="24"/>
      <c r="V66" s="27"/>
    </row>
    <row r="67" spans="1:22" x14ac:dyDescent="0.25">
      <c r="A67" s="88">
        <f>+A66+1</f>
        <v>59</v>
      </c>
      <c r="B67" s="22" t="s">
        <v>36</v>
      </c>
      <c r="C67" s="26">
        <f t="shared" si="15"/>
        <v>225.73699999999999</v>
      </c>
      <c r="D67" s="24">
        <f t="shared" si="15"/>
        <v>222.73699999999999</v>
      </c>
      <c r="E67" s="24">
        <f t="shared" si="15"/>
        <v>164.20500000000001</v>
      </c>
      <c r="F67" s="25">
        <f t="shared" si="15"/>
        <v>3</v>
      </c>
      <c r="G67" s="26">
        <f>+H67+J67</f>
        <v>32.887</v>
      </c>
      <c r="H67" s="24">
        <v>29.887</v>
      </c>
      <c r="I67" s="24">
        <v>21.202999999999999</v>
      </c>
      <c r="J67" s="27">
        <v>3</v>
      </c>
      <c r="K67" s="93"/>
      <c r="L67" s="91"/>
      <c r="M67" s="91"/>
      <c r="N67" s="90"/>
      <c r="O67" s="26">
        <f t="shared" si="11"/>
        <v>188.85</v>
      </c>
      <c r="P67" s="24">
        <v>188.85</v>
      </c>
      <c r="Q67" s="24">
        <v>141.00200000000001</v>
      </c>
      <c r="R67" s="27"/>
      <c r="S67" s="23">
        <f t="shared" si="12"/>
        <v>4</v>
      </c>
      <c r="T67" s="24">
        <v>4</v>
      </c>
      <c r="U67" s="24">
        <v>2</v>
      </c>
      <c r="V67" s="27"/>
    </row>
    <row r="68" spans="1:22" x14ac:dyDescent="0.25">
      <c r="A68" s="88">
        <v>60</v>
      </c>
      <c r="B68" s="22" t="s">
        <v>67</v>
      </c>
      <c r="C68" s="26">
        <f t="shared" si="15"/>
        <v>10.870999999999999</v>
      </c>
      <c r="D68" s="24">
        <f t="shared" si="15"/>
        <v>10.870999999999999</v>
      </c>
      <c r="E68" s="24">
        <f t="shared" si="15"/>
        <v>7.4240000000000004</v>
      </c>
      <c r="F68" s="25"/>
      <c r="G68" s="26"/>
      <c r="H68" s="24"/>
      <c r="I68" s="24"/>
      <c r="J68" s="90"/>
      <c r="K68" s="26">
        <f>+L68</f>
        <v>0.7</v>
      </c>
      <c r="L68" s="24">
        <v>0.7</v>
      </c>
      <c r="M68" s="91"/>
      <c r="N68" s="90"/>
      <c r="O68" s="26">
        <f t="shared" si="11"/>
        <v>10.170999999999999</v>
      </c>
      <c r="P68" s="24">
        <v>10.170999999999999</v>
      </c>
      <c r="Q68" s="24">
        <v>7.4240000000000004</v>
      </c>
      <c r="R68" s="27"/>
      <c r="S68" s="23"/>
      <c r="T68" s="24"/>
      <c r="U68" s="24"/>
      <c r="V68" s="27"/>
    </row>
    <row r="69" spans="1:22" x14ac:dyDescent="0.25">
      <c r="A69" s="88">
        <v>61</v>
      </c>
      <c r="B69" s="22" t="s">
        <v>68</v>
      </c>
      <c r="C69" s="26">
        <f t="shared" si="15"/>
        <v>330.24099999999999</v>
      </c>
      <c r="D69" s="24">
        <f t="shared" si="15"/>
        <v>330.24099999999999</v>
      </c>
      <c r="E69" s="24">
        <f t="shared" si="15"/>
        <v>215.035</v>
      </c>
      <c r="F69" s="25"/>
      <c r="G69" s="26">
        <f t="shared" si="16"/>
        <v>179.85300000000001</v>
      </c>
      <c r="H69" s="24">
        <v>179.85300000000001</v>
      </c>
      <c r="I69" s="24">
        <v>112.714</v>
      </c>
      <c r="J69" s="90"/>
      <c r="K69" s="93"/>
      <c r="L69" s="91"/>
      <c r="M69" s="91"/>
      <c r="N69" s="90"/>
      <c r="O69" s="26">
        <f t="shared" si="11"/>
        <v>135.88800000000001</v>
      </c>
      <c r="P69" s="24">
        <v>135.88800000000001</v>
      </c>
      <c r="Q69" s="24">
        <v>102.321</v>
      </c>
      <c r="R69" s="27"/>
      <c r="S69" s="23">
        <f t="shared" si="12"/>
        <v>14.5</v>
      </c>
      <c r="T69" s="24">
        <v>14.5</v>
      </c>
      <c r="U69" s="24"/>
      <c r="V69" s="27"/>
    </row>
    <row r="70" spans="1:22" x14ac:dyDescent="0.25">
      <c r="A70" s="88">
        <v>62</v>
      </c>
      <c r="B70" s="22" t="s">
        <v>19</v>
      </c>
      <c r="C70" s="26">
        <f t="shared" si="15"/>
        <v>1724.7089999999998</v>
      </c>
      <c r="D70" s="24">
        <f t="shared" si="15"/>
        <v>1723.7089999999998</v>
      </c>
      <c r="E70" s="24">
        <f t="shared" si="15"/>
        <v>1117.961</v>
      </c>
      <c r="F70" s="25">
        <f t="shared" si="15"/>
        <v>1</v>
      </c>
      <c r="G70" s="26">
        <f t="shared" si="16"/>
        <v>657.93399999999997</v>
      </c>
      <c r="H70" s="24">
        <v>657.93399999999997</v>
      </c>
      <c r="I70" s="24">
        <v>375.584</v>
      </c>
      <c r="J70" s="90"/>
      <c r="K70" s="93"/>
      <c r="L70" s="91"/>
      <c r="M70" s="91"/>
      <c r="N70" s="90"/>
      <c r="O70" s="26">
        <f>P70+R70</f>
        <v>991.77499999999998</v>
      </c>
      <c r="P70" s="24">
        <v>991.77499999999998</v>
      </c>
      <c r="Q70" s="24">
        <v>742.37699999999995</v>
      </c>
      <c r="R70" s="27"/>
      <c r="S70" s="23">
        <f>+T70+V70</f>
        <v>75</v>
      </c>
      <c r="T70" s="24">
        <v>74</v>
      </c>
      <c r="U70" s="24"/>
      <c r="V70" s="27">
        <v>1</v>
      </c>
    </row>
    <row r="71" spans="1:22" x14ac:dyDescent="0.25">
      <c r="A71" s="88">
        <v>63</v>
      </c>
      <c r="B71" s="22" t="s">
        <v>111</v>
      </c>
      <c r="C71" s="26">
        <f t="shared" si="15"/>
        <v>100.68600000000001</v>
      </c>
      <c r="D71" s="24">
        <f t="shared" si="15"/>
        <v>99.686000000000007</v>
      </c>
      <c r="E71" s="24">
        <f t="shared" si="15"/>
        <v>55.722000000000001</v>
      </c>
      <c r="F71" s="25">
        <f t="shared" si="15"/>
        <v>1</v>
      </c>
      <c r="G71" s="26">
        <f t="shared" si="16"/>
        <v>90.686000000000007</v>
      </c>
      <c r="H71" s="24">
        <v>90.686000000000007</v>
      </c>
      <c r="I71" s="24">
        <v>55.722000000000001</v>
      </c>
      <c r="J71" s="27"/>
      <c r="K71" s="26"/>
      <c r="L71" s="24"/>
      <c r="M71" s="24"/>
      <c r="N71" s="27"/>
      <c r="O71" s="26"/>
      <c r="P71" s="24"/>
      <c r="Q71" s="24"/>
      <c r="R71" s="27"/>
      <c r="S71" s="23">
        <f>+T71+V71</f>
        <v>10</v>
      </c>
      <c r="T71" s="24">
        <v>9</v>
      </c>
      <c r="U71" s="24"/>
      <c r="V71" s="27">
        <v>1</v>
      </c>
    </row>
    <row r="72" spans="1:22" x14ac:dyDescent="0.25">
      <c r="A72" s="88">
        <v>64</v>
      </c>
      <c r="B72" s="22" t="s">
        <v>69</v>
      </c>
      <c r="C72" s="26">
        <f t="shared" si="15"/>
        <v>1181.079</v>
      </c>
      <c r="D72" s="24">
        <f t="shared" si="15"/>
        <v>1175.3890000000001</v>
      </c>
      <c r="E72" s="24">
        <f t="shared" si="15"/>
        <v>807.976</v>
      </c>
      <c r="F72" s="24">
        <f t="shared" si="15"/>
        <v>5.69</v>
      </c>
      <c r="G72" s="26">
        <f>+H72+J72</f>
        <v>302.45499999999998</v>
      </c>
      <c r="H72" s="24">
        <v>296.76499999999999</v>
      </c>
      <c r="I72" s="24">
        <v>183.374</v>
      </c>
      <c r="J72" s="27">
        <v>5.69</v>
      </c>
      <c r="K72" s="93"/>
      <c r="L72" s="91"/>
      <c r="M72" s="91"/>
      <c r="N72" s="90"/>
      <c r="O72" s="26">
        <f>P72+R72</f>
        <v>839.62400000000002</v>
      </c>
      <c r="P72" s="24">
        <v>839.62400000000002</v>
      </c>
      <c r="Q72" s="24">
        <v>624.60199999999998</v>
      </c>
      <c r="R72" s="27"/>
      <c r="S72" s="23">
        <f t="shared" si="12"/>
        <v>39</v>
      </c>
      <c r="T72" s="24">
        <v>39</v>
      </c>
      <c r="U72" s="24"/>
      <c r="V72" s="27"/>
    </row>
    <row r="73" spans="1:22" x14ac:dyDescent="0.25">
      <c r="A73" s="88">
        <f>+A72+1</f>
        <v>65</v>
      </c>
      <c r="B73" s="22" t="s">
        <v>20</v>
      </c>
      <c r="C73" s="26">
        <f t="shared" si="15"/>
        <v>744.85</v>
      </c>
      <c r="D73" s="24">
        <f t="shared" si="15"/>
        <v>744.85</v>
      </c>
      <c r="E73" s="24">
        <f t="shared" si="15"/>
        <v>480.98</v>
      </c>
      <c r="F73" s="24"/>
      <c r="G73" s="26">
        <f>+H73+J73</f>
        <v>276.029</v>
      </c>
      <c r="H73" s="24">
        <v>276.029</v>
      </c>
      <c r="I73" s="24">
        <v>141.018</v>
      </c>
      <c r="J73" s="27"/>
      <c r="K73" s="93"/>
      <c r="L73" s="91"/>
      <c r="M73" s="91"/>
      <c r="N73" s="90"/>
      <c r="O73" s="26">
        <f t="shared" si="11"/>
        <v>453.82100000000003</v>
      </c>
      <c r="P73" s="24">
        <v>453.82100000000003</v>
      </c>
      <c r="Q73" s="24">
        <v>339.96199999999999</v>
      </c>
      <c r="R73" s="27"/>
      <c r="S73" s="23">
        <f t="shared" si="12"/>
        <v>15</v>
      </c>
      <c r="T73" s="24">
        <v>15</v>
      </c>
      <c r="U73" s="24"/>
      <c r="V73" s="27"/>
    </row>
    <row r="74" spans="1:22" x14ac:dyDescent="0.25">
      <c r="A74" s="88">
        <f>+A73+1</f>
        <v>66</v>
      </c>
      <c r="B74" s="51" t="s">
        <v>112</v>
      </c>
      <c r="C74" s="26">
        <f t="shared" ref="C74:E75" si="17">G74+K74+O74+S74</f>
        <v>37.659999999999997</v>
      </c>
      <c r="D74" s="24">
        <f t="shared" si="17"/>
        <v>37.659999999999997</v>
      </c>
      <c r="E74" s="24">
        <f t="shared" si="17"/>
        <v>26.902999999999999</v>
      </c>
      <c r="F74" s="25"/>
      <c r="G74" s="26">
        <f>H74+J74</f>
        <v>33.159999999999997</v>
      </c>
      <c r="H74" s="24">
        <v>33.159999999999997</v>
      </c>
      <c r="I74" s="24">
        <v>24.834</v>
      </c>
      <c r="J74" s="27"/>
      <c r="K74" s="26"/>
      <c r="L74" s="24"/>
      <c r="M74" s="24"/>
      <c r="N74" s="27"/>
      <c r="O74" s="26"/>
      <c r="P74" s="24"/>
      <c r="Q74" s="24"/>
      <c r="R74" s="27"/>
      <c r="S74" s="23">
        <f t="shared" si="12"/>
        <v>4.5</v>
      </c>
      <c r="T74" s="24">
        <v>4.5</v>
      </c>
      <c r="U74" s="24">
        <v>2.069</v>
      </c>
      <c r="V74" s="27"/>
    </row>
    <row r="75" spans="1:22" x14ac:dyDescent="0.25">
      <c r="A75" s="88">
        <f>+A74+1</f>
        <v>67</v>
      </c>
      <c r="B75" s="22" t="s">
        <v>70</v>
      </c>
      <c r="C75" s="26">
        <f t="shared" si="17"/>
        <v>400.32900000000001</v>
      </c>
      <c r="D75" s="24">
        <f t="shared" si="17"/>
        <v>400.32900000000001</v>
      </c>
      <c r="E75" s="24">
        <f t="shared" si="17"/>
        <v>259.84100000000001</v>
      </c>
      <c r="F75" s="25"/>
      <c r="G75" s="26">
        <f>H75+J75</f>
        <v>194.916</v>
      </c>
      <c r="H75" s="24">
        <v>194.916</v>
      </c>
      <c r="I75" s="24">
        <v>119.081</v>
      </c>
      <c r="J75" s="27"/>
      <c r="K75" s="93"/>
      <c r="L75" s="91"/>
      <c r="M75" s="91"/>
      <c r="N75" s="90"/>
      <c r="O75" s="26">
        <f t="shared" si="11"/>
        <v>187.41300000000001</v>
      </c>
      <c r="P75" s="24">
        <v>187.41300000000001</v>
      </c>
      <c r="Q75" s="24">
        <v>140.76</v>
      </c>
      <c r="R75" s="27"/>
      <c r="S75" s="23">
        <f t="shared" si="12"/>
        <v>18</v>
      </c>
      <c r="T75" s="24">
        <v>18</v>
      </c>
      <c r="U75" s="24"/>
      <c r="V75" s="27"/>
    </row>
    <row r="76" spans="1:22" x14ac:dyDescent="0.25">
      <c r="A76" s="88">
        <f>+A75+1</f>
        <v>68</v>
      </c>
      <c r="B76" s="22" t="s">
        <v>21</v>
      </c>
      <c r="C76" s="26">
        <f t="shared" ref="C76:E78" si="18">+G76+K76+O76+S76</f>
        <v>646.21299999999997</v>
      </c>
      <c r="D76" s="24">
        <f t="shared" si="18"/>
        <v>646.21299999999997</v>
      </c>
      <c r="E76" s="24">
        <f t="shared" si="18"/>
        <v>410.47200000000004</v>
      </c>
      <c r="F76" s="25"/>
      <c r="G76" s="26">
        <f>+H76</f>
        <v>251.79900000000001</v>
      </c>
      <c r="H76" s="24">
        <v>251.79900000000001</v>
      </c>
      <c r="I76" s="24">
        <v>125.61499999999999</v>
      </c>
      <c r="J76" s="90"/>
      <c r="K76" s="93"/>
      <c r="L76" s="91"/>
      <c r="M76" s="91"/>
      <c r="N76" s="90"/>
      <c r="O76" s="26">
        <f t="shared" si="11"/>
        <v>379.91399999999999</v>
      </c>
      <c r="P76" s="24">
        <v>379.91399999999999</v>
      </c>
      <c r="Q76" s="24">
        <v>284.85700000000003</v>
      </c>
      <c r="R76" s="27"/>
      <c r="S76" s="23">
        <f t="shared" si="12"/>
        <v>14.5</v>
      </c>
      <c r="T76" s="24">
        <v>14.5</v>
      </c>
      <c r="U76" s="24"/>
      <c r="V76" s="27"/>
    </row>
    <row r="77" spans="1:22" x14ac:dyDescent="0.25">
      <c r="A77" s="88">
        <f>+A76+1</f>
        <v>69</v>
      </c>
      <c r="B77" s="22" t="s">
        <v>113</v>
      </c>
      <c r="C77" s="26">
        <f t="shared" si="18"/>
        <v>154.251</v>
      </c>
      <c r="D77" s="24">
        <f t="shared" si="18"/>
        <v>154.251</v>
      </c>
      <c r="E77" s="24">
        <f t="shared" si="18"/>
        <v>87.855999999999995</v>
      </c>
      <c r="F77" s="25"/>
      <c r="G77" s="26">
        <f>+H77</f>
        <v>102.15900000000001</v>
      </c>
      <c r="H77" s="24">
        <v>102.15900000000001</v>
      </c>
      <c r="I77" s="24">
        <v>54.658000000000001</v>
      </c>
      <c r="J77" s="27"/>
      <c r="K77" s="26"/>
      <c r="L77" s="24"/>
      <c r="M77" s="24"/>
      <c r="N77" s="27"/>
      <c r="O77" s="26">
        <f t="shared" si="11"/>
        <v>44.892000000000003</v>
      </c>
      <c r="P77" s="24">
        <v>44.892000000000003</v>
      </c>
      <c r="Q77" s="24">
        <v>33.198</v>
      </c>
      <c r="R77" s="27"/>
      <c r="S77" s="23">
        <f t="shared" si="12"/>
        <v>7.2</v>
      </c>
      <c r="T77" s="24">
        <v>7.2</v>
      </c>
      <c r="U77" s="24"/>
      <c r="V77" s="27"/>
    </row>
    <row r="78" spans="1:22" x14ac:dyDescent="0.25">
      <c r="A78" s="88">
        <v>70</v>
      </c>
      <c r="B78" s="51" t="s">
        <v>114</v>
      </c>
      <c r="C78" s="26">
        <f>+G78+K78+O78+S78</f>
        <v>41.170999999999999</v>
      </c>
      <c r="D78" s="24">
        <f t="shared" si="18"/>
        <v>41.170999999999999</v>
      </c>
      <c r="E78" s="24">
        <f t="shared" si="18"/>
        <v>28.078000000000003</v>
      </c>
      <c r="F78" s="25"/>
      <c r="G78" s="26">
        <f>+H78</f>
        <v>39.658999999999999</v>
      </c>
      <c r="H78" s="24">
        <v>39.658999999999999</v>
      </c>
      <c r="I78" s="24">
        <v>27.382000000000001</v>
      </c>
      <c r="J78" s="27"/>
      <c r="K78" s="26"/>
      <c r="L78" s="24"/>
      <c r="M78" s="24"/>
      <c r="N78" s="27"/>
      <c r="O78" s="26"/>
      <c r="P78" s="24"/>
      <c r="Q78" s="24"/>
      <c r="R78" s="27"/>
      <c r="S78" s="23">
        <f t="shared" si="12"/>
        <v>1.512</v>
      </c>
      <c r="T78" s="24">
        <v>1.512</v>
      </c>
      <c r="U78" s="24">
        <v>0.69599999999999995</v>
      </c>
      <c r="V78" s="27"/>
    </row>
    <row r="79" spans="1:22" x14ac:dyDescent="0.25">
      <c r="A79" s="88">
        <f t="shared" ref="A79:A142" si="19">+A78+1</f>
        <v>71</v>
      </c>
      <c r="B79" s="22" t="s">
        <v>22</v>
      </c>
      <c r="C79" s="26">
        <f t="shared" ref="C79:F164" si="20">G79+K79+O79+S79</f>
        <v>660.67700000000002</v>
      </c>
      <c r="D79" s="24">
        <f>H79+L79+P79+T79</f>
        <v>659.548</v>
      </c>
      <c r="E79" s="24">
        <f>I79+M79+Q79+U79</f>
        <v>439.84999999999997</v>
      </c>
      <c r="F79" s="24">
        <f>+J79+N79+R79+V79</f>
        <v>1.129</v>
      </c>
      <c r="G79" s="26">
        <f>H79+J79</f>
        <v>208.93199999999999</v>
      </c>
      <c r="H79" s="24">
        <v>207.803</v>
      </c>
      <c r="I79" s="24">
        <v>118.34399999999999</v>
      </c>
      <c r="J79" s="27">
        <v>1.129</v>
      </c>
      <c r="K79" s="93"/>
      <c r="L79" s="91"/>
      <c r="M79" s="91"/>
      <c r="N79" s="90"/>
      <c r="O79" s="26">
        <f t="shared" si="11"/>
        <v>428.745</v>
      </c>
      <c r="P79" s="24">
        <v>428.745</v>
      </c>
      <c r="Q79" s="24">
        <v>321.50599999999997</v>
      </c>
      <c r="R79" s="27"/>
      <c r="S79" s="23">
        <f t="shared" si="12"/>
        <v>23</v>
      </c>
      <c r="T79" s="24">
        <v>23</v>
      </c>
      <c r="U79" s="24"/>
      <c r="V79" s="27"/>
    </row>
    <row r="80" spans="1:22" x14ac:dyDescent="0.25">
      <c r="A80" s="88">
        <f t="shared" si="19"/>
        <v>72</v>
      </c>
      <c r="B80" s="51" t="s">
        <v>115</v>
      </c>
      <c r="C80" s="26">
        <f t="shared" si="20"/>
        <v>34.462000000000003</v>
      </c>
      <c r="D80" s="24">
        <f>H80+L80+P80+T80</f>
        <v>34.462000000000003</v>
      </c>
      <c r="E80" s="24">
        <f>I80+M80+Q80+U80</f>
        <v>25.736000000000001</v>
      </c>
      <c r="F80" s="25"/>
      <c r="G80" s="26">
        <f>H80+J80</f>
        <v>32.862000000000002</v>
      </c>
      <c r="H80" s="24">
        <v>32.862000000000002</v>
      </c>
      <c r="I80" s="24">
        <v>25</v>
      </c>
      <c r="J80" s="27"/>
      <c r="K80" s="26"/>
      <c r="L80" s="24"/>
      <c r="M80" s="24"/>
      <c r="N80" s="27"/>
      <c r="O80" s="26"/>
      <c r="P80" s="24"/>
      <c r="Q80" s="24"/>
      <c r="R80" s="27"/>
      <c r="S80" s="23">
        <f t="shared" si="12"/>
        <v>1.6</v>
      </c>
      <c r="T80" s="24">
        <v>1.6</v>
      </c>
      <c r="U80" s="24">
        <v>0.73599999999999999</v>
      </c>
      <c r="V80" s="27"/>
    </row>
    <row r="81" spans="1:22" x14ac:dyDescent="0.25">
      <c r="A81" s="88">
        <f t="shared" si="19"/>
        <v>73</v>
      </c>
      <c r="B81" s="22" t="s">
        <v>71</v>
      </c>
      <c r="C81" s="26">
        <f t="shared" ref="C81:E88" si="21">+G81+K81+O81+S81</f>
        <v>778.90199999999993</v>
      </c>
      <c r="D81" s="24">
        <f t="shared" si="21"/>
        <v>778.90199999999993</v>
      </c>
      <c r="E81" s="24">
        <f t="shared" si="21"/>
        <v>465.16399999999999</v>
      </c>
      <c r="F81" s="25"/>
      <c r="G81" s="26">
        <f t="shared" ref="G81:G88" si="22">+H81</f>
        <v>341.57100000000003</v>
      </c>
      <c r="H81" s="24">
        <v>341.57100000000003</v>
      </c>
      <c r="I81" s="24">
        <v>160.738</v>
      </c>
      <c r="J81" s="90"/>
      <c r="K81" s="93"/>
      <c r="L81" s="91"/>
      <c r="M81" s="91"/>
      <c r="N81" s="90"/>
      <c r="O81" s="26">
        <f t="shared" si="11"/>
        <v>405.93099999999998</v>
      </c>
      <c r="P81" s="24">
        <v>405.93099999999998</v>
      </c>
      <c r="Q81" s="24">
        <v>304.42599999999999</v>
      </c>
      <c r="R81" s="90"/>
      <c r="S81" s="23">
        <f>+T81</f>
        <v>31.4</v>
      </c>
      <c r="T81" s="24">
        <v>31.4</v>
      </c>
      <c r="U81" s="24"/>
      <c r="V81" s="27"/>
    </row>
    <row r="82" spans="1:22" x14ac:dyDescent="0.25">
      <c r="A82" s="88">
        <f t="shared" si="19"/>
        <v>74</v>
      </c>
      <c r="B82" s="22" t="s">
        <v>33</v>
      </c>
      <c r="C82" s="26">
        <f t="shared" si="21"/>
        <v>325.79599999999994</v>
      </c>
      <c r="D82" s="24">
        <f t="shared" si="21"/>
        <v>325.79599999999994</v>
      </c>
      <c r="E82" s="24">
        <f t="shared" si="21"/>
        <v>207.63200000000001</v>
      </c>
      <c r="F82" s="25"/>
      <c r="G82" s="26">
        <f>+H82+J82</f>
        <v>16.977</v>
      </c>
      <c r="H82" s="24">
        <v>16.977</v>
      </c>
      <c r="I82" s="24"/>
      <c r="J82" s="27"/>
      <c r="K82" s="26">
        <f>L82+N82</f>
        <v>136.1</v>
      </c>
      <c r="L82" s="24">
        <v>136.1</v>
      </c>
      <c r="M82" s="24">
        <v>82.593000000000004</v>
      </c>
      <c r="N82" s="27"/>
      <c r="O82" s="26">
        <f t="shared" si="11"/>
        <v>165.31899999999999</v>
      </c>
      <c r="P82" s="24">
        <v>165.31899999999999</v>
      </c>
      <c r="Q82" s="24">
        <v>125.039</v>
      </c>
      <c r="R82" s="27"/>
      <c r="S82" s="23">
        <f>+T82</f>
        <v>7.4</v>
      </c>
      <c r="T82" s="24">
        <v>7.4</v>
      </c>
      <c r="U82" s="24"/>
      <c r="V82" s="27"/>
    </row>
    <row r="83" spans="1:22" x14ac:dyDescent="0.25">
      <c r="A83" s="88">
        <v>75</v>
      </c>
      <c r="B83" s="22" t="s">
        <v>72</v>
      </c>
      <c r="C83" s="26">
        <f t="shared" si="21"/>
        <v>406.80399999999997</v>
      </c>
      <c r="D83" s="24">
        <f t="shared" si="21"/>
        <v>406.80399999999997</v>
      </c>
      <c r="E83" s="24">
        <f t="shared" si="21"/>
        <v>294.00099999999998</v>
      </c>
      <c r="F83" s="25"/>
      <c r="G83" s="26">
        <f t="shared" si="22"/>
        <v>352.59899999999999</v>
      </c>
      <c r="H83" s="24">
        <v>352.59899999999999</v>
      </c>
      <c r="I83" s="24">
        <v>261.88499999999999</v>
      </c>
      <c r="J83" s="90"/>
      <c r="K83" s="93"/>
      <c r="L83" s="91"/>
      <c r="M83" s="91"/>
      <c r="N83" s="90"/>
      <c r="O83" s="26">
        <f t="shared" si="11"/>
        <v>25.704999999999998</v>
      </c>
      <c r="P83" s="24">
        <v>25.704999999999998</v>
      </c>
      <c r="Q83" s="24">
        <v>19.7</v>
      </c>
      <c r="R83" s="27"/>
      <c r="S83" s="23">
        <f>+T83+V83</f>
        <v>28.5</v>
      </c>
      <c r="T83" s="24">
        <v>28.5</v>
      </c>
      <c r="U83" s="24">
        <v>12.416</v>
      </c>
      <c r="V83" s="27"/>
    </row>
    <row r="84" spans="1:22" x14ac:dyDescent="0.25">
      <c r="A84" s="88">
        <f t="shared" si="19"/>
        <v>76</v>
      </c>
      <c r="B84" s="22" t="s">
        <v>31</v>
      </c>
      <c r="C84" s="26">
        <f t="shared" si="21"/>
        <v>119.569</v>
      </c>
      <c r="D84" s="24">
        <f t="shared" si="21"/>
        <v>119.569</v>
      </c>
      <c r="E84" s="24">
        <f t="shared" si="21"/>
        <v>86.772000000000006</v>
      </c>
      <c r="F84" s="25"/>
      <c r="G84" s="26">
        <f t="shared" si="22"/>
        <v>94.293999999999997</v>
      </c>
      <c r="H84" s="24">
        <v>94.293999999999997</v>
      </c>
      <c r="I84" s="24">
        <v>71.525000000000006</v>
      </c>
      <c r="J84" s="90"/>
      <c r="K84" s="93"/>
      <c r="L84" s="91"/>
      <c r="M84" s="91"/>
      <c r="N84" s="90"/>
      <c r="O84" s="26">
        <f t="shared" si="11"/>
        <v>13.775</v>
      </c>
      <c r="P84" s="24">
        <v>13.775</v>
      </c>
      <c r="Q84" s="24">
        <v>10.557</v>
      </c>
      <c r="R84" s="27"/>
      <c r="S84" s="23">
        <f t="shared" ref="S84:S89" si="23">T84+V84</f>
        <v>11.5</v>
      </c>
      <c r="T84" s="24">
        <v>11.5</v>
      </c>
      <c r="U84" s="24">
        <v>4.6900000000000004</v>
      </c>
      <c r="V84" s="27"/>
    </row>
    <row r="85" spans="1:22" x14ac:dyDescent="0.25">
      <c r="A85" s="88">
        <f t="shared" si="19"/>
        <v>77</v>
      </c>
      <c r="B85" s="51" t="s">
        <v>23</v>
      </c>
      <c r="C85" s="26">
        <f t="shared" si="21"/>
        <v>86.653000000000006</v>
      </c>
      <c r="D85" s="24">
        <f t="shared" si="21"/>
        <v>86.653000000000006</v>
      </c>
      <c r="E85" s="24">
        <f t="shared" si="21"/>
        <v>47.442</v>
      </c>
      <c r="F85" s="25"/>
      <c r="G85" s="26">
        <f t="shared" si="22"/>
        <v>65.653000000000006</v>
      </c>
      <c r="H85" s="24">
        <v>65.653000000000006</v>
      </c>
      <c r="I85" s="24">
        <v>47.442</v>
      </c>
      <c r="J85" s="90"/>
      <c r="K85" s="93"/>
      <c r="L85" s="91"/>
      <c r="M85" s="91"/>
      <c r="N85" s="90"/>
      <c r="O85" s="26"/>
      <c r="P85" s="24"/>
      <c r="Q85" s="24"/>
      <c r="R85" s="27"/>
      <c r="S85" s="23">
        <f t="shared" si="23"/>
        <v>21</v>
      </c>
      <c r="T85" s="24">
        <v>21</v>
      </c>
      <c r="U85" s="24"/>
      <c r="V85" s="27"/>
    </row>
    <row r="86" spans="1:22" x14ac:dyDescent="0.25">
      <c r="A86" s="88">
        <v>78</v>
      </c>
      <c r="B86" s="51" t="s">
        <v>116</v>
      </c>
      <c r="C86" s="26">
        <f t="shared" si="21"/>
        <v>90.528999999999996</v>
      </c>
      <c r="D86" s="24">
        <f t="shared" si="21"/>
        <v>90.528999999999996</v>
      </c>
      <c r="E86" s="24">
        <f t="shared" si="21"/>
        <v>67.105000000000004</v>
      </c>
      <c r="F86" s="25"/>
      <c r="G86" s="26">
        <f t="shared" si="22"/>
        <v>31.66</v>
      </c>
      <c r="H86" s="24">
        <v>31.66</v>
      </c>
      <c r="I86" s="24">
        <v>22.754000000000001</v>
      </c>
      <c r="J86" s="90"/>
      <c r="K86" s="93"/>
      <c r="L86" s="91"/>
      <c r="M86" s="91"/>
      <c r="N86" s="90"/>
      <c r="O86" s="26">
        <f t="shared" si="11"/>
        <v>57.869</v>
      </c>
      <c r="P86" s="24">
        <v>57.869</v>
      </c>
      <c r="Q86" s="24">
        <v>44.350999999999999</v>
      </c>
      <c r="R86" s="27"/>
      <c r="S86" s="23">
        <f t="shared" si="23"/>
        <v>1</v>
      </c>
      <c r="T86" s="24">
        <v>1</v>
      </c>
      <c r="U86" s="24"/>
      <c r="V86" s="27"/>
    </row>
    <row r="87" spans="1:22" x14ac:dyDescent="0.25">
      <c r="A87" s="88">
        <f t="shared" si="19"/>
        <v>79</v>
      </c>
      <c r="B87" s="22" t="s">
        <v>73</v>
      </c>
      <c r="C87" s="26">
        <f t="shared" si="21"/>
        <v>227.31699999999998</v>
      </c>
      <c r="D87" s="24">
        <f t="shared" si="21"/>
        <v>227.31699999999998</v>
      </c>
      <c r="E87" s="24">
        <f t="shared" si="21"/>
        <v>146.53799999999998</v>
      </c>
      <c r="F87" s="25"/>
      <c r="G87" s="26">
        <f t="shared" si="22"/>
        <v>159.31399999999999</v>
      </c>
      <c r="H87" s="24">
        <v>159.31399999999999</v>
      </c>
      <c r="I87" s="24">
        <v>103.696</v>
      </c>
      <c r="J87" s="90"/>
      <c r="K87" s="93"/>
      <c r="L87" s="91"/>
      <c r="M87" s="91"/>
      <c r="N87" s="90"/>
      <c r="O87" s="26">
        <f t="shared" si="11"/>
        <v>56.302999999999997</v>
      </c>
      <c r="P87" s="24">
        <v>56.302999999999997</v>
      </c>
      <c r="Q87" s="24">
        <v>41.646000000000001</v>
      </c>
      <c r="R87" s="27"/>
      <c r="S87" s="23">
        <f t="shared" si="23"/>
        <v>11.7</v>
      </c>
      <c r="T87" s="24">
        <v>11.7</v>
      </c>
      <c r="U87" s="24">
        <v>1.196</v>
      </c>
      <c r="V87" s="27"/>
    </row>
    <row r="88" spans="1:22" x14ac:dyDescent="0.25">
      <c r="A88" s="88">
        <v>80</v>
      </c>
      <c r="B88" s="22" t="s">
        <v>117</v>
      </c>
      <c r="C88" s="32">
        <f t="shared" si="21"/>
        <v>67.899000000000001</v>
      </c>
      <c r="D88" s="24">
        <f t="shared" si="21"/>
        <v>67.899000000000001</v>
      </c>
      <c r="E88" s="23">
        <f t="shared" si="21"/>
        <v>43.929000000000002</v>
      </c>
      <c r="F88" s="25"/>
      <c r="G88" s="26">
        <f t="shared" si="22"/>
        <v>40.21</v>
      </c>
      <c r="H88" s="24">
        <v>40.21</v>
      </c>
      <c r="I88" s="24">
        <v>25.751000000000001</v>
      </c>
      <c r="J88" s="90"/>
      <c r="K88" s="93"/>
      <c r="L88" s="91"/>
      <c r="M88" s="91"/>
      <c r="N88" s="90"/>
      <c r="O88" s="26">
        <f t="shared" si="11"/>
        <v>24.588999999999999</v>
      </c>
      <c r="P88" s="24">
        <v>24.588999999999999</v>
      </c>
      <c r="Q88" s="24">
        <v>18.178000000000001</v>
      </c>
      <c r="R88" s="27"/>
      <c r="S88" s="23">
        <f t="shared" si="23"/>
        <v>3.1</v>
      </c>
      <c r="T88" s="24">
        <v>3.1</v>
      </c>
      <c r="U88" s="24"/>
      <c r="V88" s="27"/>
    </row>
    <row r="89" spans="1:22" x14ac:dyDescent="0.25">
      <c r="A89" s="88">
        <v>81</v>
      </c>
      <c r="B89" s="51" t="s">
        <v>5</v>
      </c>
      <c r="C89" s="26">
        <f t="shared" si="20"/>
        <v>14.457000000000001</v>
      </c>
      <c r="D89" s="24">
        <f t="shared" si="20"/>
        <v>14.457000000000001</v>
      </c>
      <c r="E89" s="24">
        <f t="shared" si="20"/>
        <v>11.08</v>
      </c>
      <c r="F89" s="25">
        <f>+J89+N89+R89+V89</f>
        <v>0</v>
      </c>
      <c r="G89" s="26">
        <f t="shared" ref="G89:G171" si="24">H89+J89</f>
        <v>0</v>
      </c>
      <c r="H89" s="24"/>
      <c r="I89" s="24"/>
      <c r="J89" s="27"/>
      <c r="K89" s="93"/>
      <c r="L89" s="91"/>
      <c r="M89" s="91"/>
      <c r="N89" s="90"/>
      <c r="O89" s="26">
        <f t="shared" si="11"/>
        <v>14.457000000000001</v>
      </c>
      <c r="P89" s="24">
        <v>14.457000000000001</v>
      </c>
      <c r="Q89" s="24">
        <v>11.08</v>
      </c>
      <c r="R89" s="27"/>
      <c r="S89" s="23">
        <f t="shared" si="23"/>
        <v>0</v>
      </c>
      <c r="T89" s="24"/>
      <c r="U89" s="24"/>
      <c r="V89" s="27"/>
    </row>
    <row r="90" spans="1:22" x14ac:dyDescent="0.25">
      <c r="A90" s="88">
        <v>82</v>
      </c>
      <c r="B90" s="36" t="s">
        <v>118</v>
      </c>
      <c r="C90" s="17">
        <f t="shared" si="20"/>
        <v>0</v>
      </c>
      <c r="D90" s="20">
        <f t="shared" si="20"/>
        <v>0</v>
      </c>
      <c r="E90" s="20"/>
      <c r="F90" s="25"/>
      <c r="G90" s="17">
        <f t="shared" si="24"/>
        <v>0</v>
      </c>
      <c r="H90" s="20"/>
      <c r="I90" s="24"/>
      <c r="J90" s="27"/>
      <c r="K90" s="93"/>
      <c r="L90" s="91"/>
      <c r="M90" s="91"/>
      <c r="N90" s="90"/>
      <c r="O90" s="26"/>
      <c r="P90" s="24"/>
      <c r="Q90" s="24"/>
      <c r="R90" s="27"/>
      <c r="S90" s="23"/>
      <c r="T90" s="24"/>
      <c r="U90" s="24"/>
      <c r="V90" s="27"/>
    </row>
    <row r="91" spans="1:22" x14ac:dyDescent="0.25">
      <c r="A91" s="88">
        <v>83</v>
      </c>
      <c r="B91" s="22" t="s">
        <v>7</v>
      </c>
      <c r="C91" s="26">
        <f t="shared" si="20"/>
        <v>0</v>
      </c>
      <c r="D91" s="24">
        <f t="shared" si="20"/>
        <v>0</v>
      </c>
      <c r="E91" s="24">
        <f t="shared" si="20"/>
        <v>0</v>
      </c>
      <c r="F91" s="25"/>
      <c r="G91" s="26">
        <f t="shared" si="24"/>
        <v>0</v>
      </c>
      <c r="H91" s="24"/>
      <c r="I91" s="24"/>
      <c r="J91" s="29"/>
      <c r="K91" s="93"/>
      <c r="L91" s="91"/>
      <c r="M91" s="91"/>
      <c r="N91" s="90"/>
      <c r="O91" s="26"/>
      <c r="P91" s="24"/>
      <c r="Q91" s="24"/>
      <c r="R91" s="27"/>
      <c r="S91" s="23"/>
      <c r="T91" s="24"/>
      <c r="U91" s="24"/>
      <c r="V91" s="27"/>
    </row>
    <row r="92" spans="1:22" x14ac:dyDescent="0.25">
      <c r="A92" s="88">
        <v>84</v>
      </c>
      <c r="B92" s="22" t="s">
        <v>8</v>
      </c>
      <c r="C92" s="26">
        <f t="shared" si="20"/>
        <v>0</v>
      </c>
      <c r="D92" s="24">
        <f t="shared" si="20"/>
        <v>0</v>
      </c>
      <c r="E92" s="24">
        <f t="shared" si="20"/>
        <v>0</v>
      </c>
      <c r="F92" s="25"/>
      <c r="G92" s="26">
        <f t="shared" si="24"/>
        <v>0</v>
      </c>
      <c r="H92" s="24"/>
      <c r="I92" s="24"/>
      <c r="J92" s="29"/>
      <c r="K92" s="93"/>
      <c r="L92" s="91"/>
      <c r="M92" s="91"/>
      <c r="N92" s="90"/>
      <c r="O92" s="26"/>
      <c r="P92" s="24"/>
      <c r="Q92" s="24"/>
      <c r="R92" s="27"/>
      <c r="S92" s="23"/>
      <c r="T92" s="24"/>
      <c r="U92" s="24"/>
      <c r="V92" s="27"/>
    </row>
    <row r="93" spans="1:22" x14ac:dyDescent="0.25">
      <c r="A93" s="88">
        <v>85</v>
      </c>
      <c r="B93" s="22" t="s">
        <v>9</v>
      </c>
      <c r="C93" s="26">
        <f t="shared" si="20"/>
        <v>0</v>
      </c>
      <c r="D93" s="24">
        <f t="shared" si="20"/>
        <v>0</v>
      </c>
      <c r="E93" s="24">
        <f t="shared" si="20"/>
        <v>0</v>
      </c>
      <c r="F93" s="25"/>
      <c r="G93" s="26">
        <f t="shared" si="24"/>
        <v>0</v>
      </c>
      <c r="H93" s="24"/>
      <c r="I93" s="24"/>
      <c r="J93" s="27"/>
      <c r="K93" s="93"/>
      <c r="L93" s="91"/>
      <c r="M93" s="91"/>
      <c r="N93" s="90"/>
      <c r="O93" s="26"/>
      <c r="P93" s="24"/>
      <c r="Q93" s="24"/>
      <c r="R93" s="27"/>
      <c r="S93" s="97"/>
      <c r="T93" s="20"/>
      <c r="U93" s="20"/>
      <c r="V93" s="29"/>
    </row>
    <row r="94" spans="1:22" x14ac:dyDescent="0.25">
      <c r="A94" s="88">
        <f t="shared" si="19"/>
        <v>86</v>
      </c>
      <c r="B94" s="22" t="s">
        <v>10</v>
      </c>
      <c r="C94" s="26">
        <f t="shared" si="20"/>
        <v>0</v>
      </c>
      <c r="D94" s="24">
        <f t="shared" si="20"/>
        <v>0</v>
      </c>
      <c r="E94" s="24">
        <f t="shared" si="20"/>
        <v>0</v>
      </c>
      <c r="F94" s="25"/>
      <c r="G94" s="26">
        <f t="shared" si="24"/>
        <v>0</v>
      </c>
      <c r="H94" s="24"/>
      <c r="I94" s="24"/>
      <c r="J94" s="29"/>
      <c r="K94" s="93"/>
      <c r="L94" s="91"/>
      <c r="M94" s="91"/>
      <c r="N94" s="90"/>
      <c r="O94" s="26"/>
      <c r="P94" s="24"/>
      <c r="Q94" s="24"/>
      <c r="R94" s="27"/>
      <c r="S94" s="97"/>
      <c r="T94" s="20"/>
      <c r="U94" s="20"/>
      <c r="V94" s="29"/>
    </row>
    <row r="95" spans="1:22" x14ac:dyDescent="0.25">
      <c r="A95" s="88">
        <f t="shared" si="19"/>
        <v>87</v>
      </c>
      <c r="B95" s="22" t="s">
        <v>11</v>
      </c>
      <c r="C95" s="26">
        <f t="shared" si="20"/>
        <v>0</v>
      </c>
      <c r="D95" s="24">
        <f t="shared" si="20"/>
        <v>0</v>
      </c>
      <c r="E95" s="24">
        <f t="shared" si="20"/>
        <v>0</v>
      </c>
      <c r="F95" s="25"/>
      <c r="G95" s="26">
        <f t="shared" si="24"/>
        <v>0</v>
      </c>
      <c r="H95" s="24"/>
      <c r="I95" s="24"/>
      <c r="J95" s="29"/>
      <c r="K95" s="93"/>
      <c r="L95" s="91"/>
      <c r="M95" s="91"/>
      <c r="N95" s="90"/>
      <c r="O95" s="26"/>
      <c r="P95" s="24"/>
      <c r="Q95" s="24"/>
      <c r="R95" s="27"/>
      <c r="S95" s="97"/>
      <c r="T95" s="20"/>
      <c r="U95" s="20"/>
      <c r="V95" s="29"/>
    </row>
    <row r="96" spans="1:22" x14ac:dyDescent="0.25">
      <c r="A96" s="88">
        <f t="shared" si="19"/>
        <v>88</v>
      </c>
      <c r="B96" s="22" t="s">
        <v>12</v>
      </c>
      <c r="C96" s="26">
        <f t="shared" si="20"/>
        <v>0</v>
      </c>
      <c r="D96" s="24">
        <f t="shared" si="20"/>
        <v>0</v>
      </c>
      <c r="E96" s="24">
        <f t="shared" si="20"/>
        <v>0</v>
      </c>
      <c r="F96" s="25"/>
      <c r="G96" s="26">
        <f t="shared" si="24"/>
        <v>0</v>
      </c>
      <c r="H96" s="24"/>
      <c r="I96" s="24"/>
      <c r="J96" s="29"/>
      <c r="K96" s="93"/>
      <c r="L96" s="91"/>
      <c r="M96" s="91"/>
      <c r="N96" s="90"/>
      <c r="O96" s="26"/>
      <c r="P96" s="24"/>
      <c r="Q96" s="24"/>
      <c r="R96" s="27"/>
      <c r="S96" s="97"/>
      <c r="T96" s="20"/>
      <c r="U96" s="20"/>
      <c r="V96" s="29"/>
    </row>
    <row r="97" spans="1:22" x14ac:dyDescent="0.25">
      <c r="A97" s="88">
        <v>89</v>
      </c>
      <c r="B97" s="22" t="s">
        <v>14</v>
      </c>
      <c r="C97" s="26">
        <f>G97+K97+O97+S97</f>
        <v>0</v>
      </c>
      <c r="D97" s="24">
        <f t="shared" si="20"/>
        <v>0</v>
      </c>
      <c r="E97" s="24"/>
      <c r="F97" s="25"/>
      <c r="G97" s="26">
        <f>H97+J97</f>
        <v>0</v>
      </c>
      <c r="H97" s="24"/>
      <c r="I97" s="24"/>
      <c r="J97" s="29"/>
      <c r="K97" s="93"/>
      <c r="L97" s="91"/>
      <c r="M97" s="91"/>
      <c r="N97" s="90"/>
      <c r="O97" s="26"/>
      <c r="P97" s="24"/>
      <c r="Q97" s="24"/>
      <c r="R97" s="27"/>
      <c r="S97" s="97"/>
      <c r="T97" s="20"/>
      <c r="U97" s="20"/>
      <c r="V97" s="29"/>
    </row>
    <row r="98" spans="1:22" ht="13.8" thickBot="1" x14ac:dyDescent="0.3">
      <c r="A98" s="117">
        <f t="shared" si="19"/>
        <v>90</v>
      </c>
      <c r="B98" s="39" t="s">
        <v>27</v>
      </c>
      <c r="C98" s="43">
        <f>G98+K98+O98+S98</f>
        <v>0</v>
      </c>
      <c r="D98" s="41">
        <f t="shared" si="20"/>
        <v>0</v>
      </c>
      <c r="E98" s="41"/>
      <c r="F98" s="42"/>
      <c r="G98" s="43">
        <f>H98+J98</f>
        <v>0</v>
      </c>
      <c r="H98" s="41"/>
      <c r="I98" s="41"/>
      <c r="J98" s="48"/>
      <c r="K98" s="118"/>
      <c r="L98" s="119"/>
      <c r="M98" s="119"/>
      <c r="N98" s="120"/>
      <c r="O98" s="54"/>
      <c r="P98" s="53"/>
      <c r="Q98" s="53"/>
      <c r="R98" s="56"/>
      <c r="S98" s="121"/>
      <c r="T98" s="122"/>
      <c r="U98" s="122"/>
      <c r="V98" s="55"/>
    </row>
    <row r="99" spans="1:22" ht="42" thickBot="1" x14ac:dyDescent="0.3">
      <c r="A99" s="68">
        <f t="shared" si="19"/>
        <v>91</v>
      </c>
      <c r="B99" s="69" t="s">
        <v>119</v>
      </c>
      <c r="C99" s="123">
        <f>G99+K99+O99+S99</f>
        <v>65.314999999999998</v>
      </c>
      <c r="D99" s="124">
        <f t="shared" si="20"/>
        <v>65.314999999999998</v>
      </c>
      <c r="E99" s="57">
        <f t="shared" si="20"/>
        <v>37.926000000000002</v>
      </c>
      <c r="F99" s="62">
        <f t="shared" si="20"/>
        <v>0</v>
      </c>
      <c r="G99" s="57">
        <f>G100+G111+G114+G117+G118+SUM(G122:G133)+G135+G138+G139</f>
        <v>60.914999999999999</v>
      </c>
      <c r="H99" s="57">
        <f>H100+H111+H114+H117+H118+SUM(H122:H133)+H135+H138+H139</f>
        <v>60.914999999999999</v>
      </c>
      <c r="I99" s="57">
        <f>I100+I111+I114+SUM(I117:I133)+I135+I138+I139</f>
        <v>37.926000000000002</v>
      </c>
      <c r="J99" s="57"/>
      <c r="K99" s="125"/>
      <c r="L99" s="126"/>
      <c r="M99" s="126"/>
      <c r="N99" s="104"/>
      <c r="O99" s="125"/>
      <c r="P99" s="126"/>
      <c r="Q99" s="126"/>
      <c r="R99" s="104"/>
      <c r="S99" s="63">
        <f>S100+SUM(S111:S133)+S135+S138+S139</f>
        <v>4.4000000000000004</v>
      </c>
      <c r="T99" s="124">
        <f>SUM(T111:T139)</f>
        <v>4.4000000000000004</v>
      </c>
      <c r="U99" s="57">
        <f>SUM(U111:U138)</f>
        <v>0</v>
      </c>
      <c r="V99" s="62">
        <f>SUM(V111:V138)</f>
        <v>0</v>
      </c>
    </row>
    <row r="100" spans="1:22" ht="26.4" x14ac:dyDescent="0.25">
      <c r="A100" s="73">
        <f t="shared" si="19"/>
        <v>92</v>
      </c>
      <c r="B100" s="127" t="s">
        <v>120</v>
      </c>
      <c r="C100" s="85">
        <f t="shared" si="20"/>
        <v>0</v>
      </c>
      <c r="D100" s="80">
        <f t="shared" si="20"/>
        <v>0</v>
      </c>
      <c r="E100" s="80"/>
      <c r="F100" s="84"/>
      <c r="G100" s="128">
        <f>SUM(G101:G110)-G104-G105</f>
        <v>0</v>
      </c>
      <c r="H100" s="108">
        <f>SUM(H101:H110)-H104-H105</f>
        <v>0</v>
      </c>
      <c r="I100" s="108"/>
      <c r="J100" s="109"/>
      <c r="K100" s="129"/>
      <c r="L100" s="114"/>
      <c r="M100" s="114"/>
      <c r="N100" s="110"/>
      <c r="O100" s="129"/>
      <c r="P100" s="114"/>
      <c r="Q100" s="114"/>
      <c r="R100" s="110"/>
      <c r="S100" s="129"/>
      <c r="T100" s="114"/>
      <c r="U100" s="114"/>
      <c r="V100" s="110"/>
    </row>
    <row r="101" spans="1:22" x14ac:dyDescent="0.25">
      <c r="A101" s="88">
        <f t="shared" si="19"/>
        <v>93</v>
      </c>
      <c r="B101" s="37" t="s">
        <v>121</v>
      </c>
      <c r="C101" s="17">
        <f t="shared" si="20"/>
        <v>0</v>
      </c>
      <c r="D101" s="91">
        <f t="shared" si="20"/>
        <v>0</v>
      </c>
      <c r="E101" s="91"/>
      <c r="F101" s="92"/>
      <c r="G101" s="93">
        <f t="shared" si="24"/>
        <v>0</v>
      </c>
      <c r="H101" s="91"/>
      <c r="I101" s="91"/>
      <c r="J101" s="90"/>
      <c r="K101" s="93"/>
      <c r="L101" s="91"/>
      <c r="M101" s="91"/>
      <c r="N101" s="90"/>
      <c r="O101" s="93"/>
      <c r="P101" s="91"/>
      <c r="Q101" s="91"/>
      <c r="R101" s="90"/>
      <c r="S101" s="93"/>
      <c r="T101" s="91"/>
      <c r="U101" s="91"/>
      <c r="V101" s="90"/>
    </row>
    <row r="102" spans="1:22" x14ac:dyDescent="0.25">
      <c r="A102" s="88">
        <f t="shared" si="19"/>
        <v>94</v>
      </c>
      <c r="B102" s="37" t="s">
        <v>122</v>
      </c>
      <c r="C102" s="17">
        <f t="shared" si="20"/>
        <v>0</v>
      </c>
      <c r="D102" s="91">
        <f t="shared" si="20"/>
        <v>0</v>
      </c>
      <c r="E102" s="91"/>
      <c r="F102" s="92"/>
      <c r="G102" s="93">
        <f t="shared" si="24"/>
        <v>0</v>
      </c>
      <c r="H102" s="91"/>
      <c r="I102" s="91"/>
      <c r="J102" s="90"/>
      <c r="K102" s="93"/>
      <c r="L102" s="91"/>
      <c r="M102" s="91"/>
      <c r="N102" s="90"/>
      <c r="O102" s="93"/>
      <c r="P102" s="91"/>
      <c r="Q102" s="91"/>
      <c r="R102" s="90"/>
      <c r="S102" s="93"/>
      <c r="T102" s="91"/>
      <c r="U102" s="91"/>
      <c r="V102" s="90"/>
    </row>
    <row r="103" spans="1:22" x14ac:dyDescent="0.25">
      <c r="A103" s="88">
        <v>95</v>
      </c>
      <c r="B103" s="116" t="s">
        <v>123</v>
      </c>
      <c r="C103" s="17">
        <f t="shared" si="20"/>
        <v>0</v>
      </c>
      <c r="D103" s="91">
        <f t="shared" si="20"/>
        <v>0</v>
      </c>
      <c r="E103" s="91"/>
      <c r="F103" s="92"/>
      <c r="G103" s="93">
        <f t="shared" si="24"/>
        <v>0</v>
      </c>
      <c r="H103" s="91"/>
      <c r="I103" s="91"/>
      <c r="J103" s="90"/>
      <c r="K103" s="93"/>
      <c r="L103" s="91"/>
      <c r="M103" s="91"/>
      <c r="N103" s="90"/>
      <c r="O103" s="93"/>
      <c r="P103" s="91"/>
      <c r="Q103" s="91"/>
      <c r="R103" s="90"/>
      <c r="S103" s="93"/>
      <c r="T103" s="91"/>
      <c r="U103" s="91"/>
      <c r="V103" s="90"/>
    </row>
    <row r="104" spans="1:22" x14ac:dyDescent="0.25">
      <c r="A104" s="88">
        <f t="shared" si="19"/>
        <v>96</v>
      </c>
      <c r="B104" s="116" t="s">
        <v>124</v>
      </c>
      <c r="C104" s="17">
        <f t="shared" si="20"/>
        <v>0</v>
      </c>
      <c r="D104" s="91">
        <f t="shared" si="20"/>
        <v>0</v>
      </c>
      <c r="E104" s="91"/>
      <c r="F104" s="92"/>
      <c r="G104" s="93">
        <f t="shared" si="24"/>
        <v>0</v>
      </c>
      <c r="H104" s="91"/>
      <c r="I104" s="91"/>
      <c r="J104" s="90"/>
      <c r="K104" s="93"/>
      <c r="L104" s="91"/>
      <c r="M104" s="91"/>
      <c r="N104" s="90"/>
      <c r="O104" s="93"/>
      <c r="P104" s="91"/>
      <c r="Q104" s="91"/>
      <c r="R104" s="90"/>
      <c r="S104" s="93"/>
      <c r="T104" s="91"/>
      <c r="U104" s="91"/>
      <c r="V104" s="90"/>
    </row>
    <row r="105" spans="1:22" x14ac:dyDescent="0.25">
      <c r="A105" s="88">
        <v>97</v>
      </c>
      <c r="B105" s="116" t="s">
        <v>125</v>
      </c>
      <c r="C105" s="17">
        <f t="shared" si="20"/>
        <v>0</v>
      </c>
      <c r="D105" s="91">
        <f t="shared" si="20"/>
        <v>0</v>
      </c>
      <c r="E105" s="91"/>
      <c r="F105" s="92"/>
      <c r="G105" s="93">
        <f t="shared" si="24"/>
        <v>0</v>
      </c>
      <c r="H105" s="91"/>
      <c r="I105" s="91"/>
      <c r="J105" s="90"/>
      <c r="K105" s="93"/>
      <c r="L105" s="91"/>
      <c r="M105" s="91"/>
      <c r="N105" s="90"/>
      <c r="O105" s="93"/>
      <c r="P105" s="91"/>
      <c r="Q105" s="91"/>
      <c r="R105" s="90"/>
      <c r="S105" s="93"/>
      <c r="T105" s="91"/>
      <c r="U105" s="91"/>
      <c r="V105" s="90"/>
    </row>
    <row r="106" spans="1:22" x14ac:dyDescent="0.25">
      <c r="A106" s="88">
        <v>98</v>
      </c>
      <c r="B106" s="37" t="s">
        <v>126</v>
      </c>
      <c r="C106" s="17">
        <f t="shared" si="20"/>
        <v>0</v>
      </c>
      <c r="D106" s="91">
        <f t="shared" si="20"/>
        <v>0</v>
      </c>
      <c r="E106" s="91"/>
      <c r="F106" s="92"/>
      <c r="G106" s="93">
        <f t="shared" si="24"/>
        <v>0</v>
      </c>
      <c r="H106" s="91"/>
      <c r="I106" s="91"/>
      <c r="J106" s="90"/>
      <c r="K106" s="93"/>
      <c r="L106" s="91"/>
      <c r="M106" s="91"/>
      <c r="N106" s="90"/>
      <c r="O106" s="93"/>
      <c r="P106" s="91"/>
      <c r="Q106" s="91"/>
      <c r="R106" s="90"/>
      <c r="S106" s="93"/>
      <c r="T106" s="91"/>
      <c r="U106" s="91"/>
      <c r="V106" s="90"/>
    </row>
    <row r="107" spans="1:22" x14ac:dyDescent="0.25">
      <c r="A107" s="88">
        <v>99</v>
      </c>
      <c r="B107" s="37" t="s">
        <v>127</v>
      </c>
      <c r="C107" s="17">
        <f t="shared" si="20"/>
        <v>0</v>
      </c>
      <c r="D107" s="91">
        <f t="shared" si="20"/>
        <v>0</v>
      </c>
      <c r="E107" s="91"/>
      <c r="F107" s="92"/>
      <c r="G107" s="93">
        <f t="shared" si="24"/>
        <v>0</v>
      </c>
      <c r="H107" s="91"/>
      <c r="I107" s="91"/>
      <c r="J107" s="90"/>
      <c r="K107" s="93"/>
      <c r="L107" s="91"/>
      <c r="M107" s="91"/>
      <c r="N107" s="90"/>
      <c r="O107" s="93"/>
      <c r="P107" s="91"/>
      <c r="Q107" s="91"/>
      <c r="R107" s="90"/>
      <c r="S107" s="93"/>
      <c r="T107" s="91"/>
      <c r="U107" s="91"/>
      <c r="V107" s="90"/>
    </row>
    <row r="108" spans="1:22" x14ac:dyDescent="0.25">
      <c r="A108" s="88">
        <v>100</v>
      </c>
      <c r="B108" s="37" t="s">
        <v>128</v>
      </c>
      <c r="C108" s="17">
        <f t="shared" si="20"/>
        <v>0</v>
      </c>
      <c r="D108" s="91">
        <f t="shared" si="20"/>
        <v>0</v>
      </c>
      <c r="E108" s="91"/>
      <c r="F108" s="92"/>
      <c r="G108" s="93">
        <f t="shared" si="24"/>
        <v>0</v>
      </c>
      <c r="H108" s="91"/>
      <c r="I108" s="91"/>
      <c r="J108" s="90"/>
      <c r="K108" s="93"/>
      <c r="L108" s="91"/>
      <c r="M108" s="91"/>
      <c r="N108" s="90"/>
      <c r="O108" s="93"/>
      <c r="P108" s="91"/>
      <c r="Q108" s="91"/>
      <c r="R108" s="90"/>
      <c r="S108" s="93"/>
      <c r="T108" s="91"/>
      <c r="U108" s="91"/>
      <c r="V108" s="90"/>
    </row>
    <row r="109" spans="1:22" x14ac:dyDescent="0.25">
      <c r="A109" s="88">
        <v>101</v>
      </c>
      <c r="B109" s="37" t="s">
        <v>129</v>
      </c>
      <c r="C109" s="17">
        <f t="shared" si="20"/>
        <v>0</v>
      </c>
      <c r="D109" s="91">
        <f t="shared" si="20"/>
        <v>0</v>
      </c>
      <c r="E109" s="91"/>
      <c r="F109" s="92"/>
      <c r="G109" s="93">
        <f t="shared" si="24"/>
        <v>0</v>
      </c>
      <c r="H109" s="91"/>
      <c r="I109" s="91"/>
      <c r="J109" s="90"/>
      <c r="K109" s="93"/>
      <c r="L109" s="91"/>
      <c r="M109" s="91"/>
      <c r="N109" s="90"/>
      <c r="O109" s="93"/>
      <c r="P109" s="91"/>
      <c r="Q109" s="91"/>
      <c r="R109" s="90"/>
      <c r="S109" s="93"/>
      <c r="T109" s="91"/>
      <c r="U109" s="91"/>
      <c r="V109" s="90"/>
    </row>
    <row r="110" spans="1:22" x14ac:dyDescent="0.25">
      <c r="A110" s="88">
        <v>102</v>
      </c>
      <c r="B110" s="37" t="s">
        <v>130</v>
      </c>
      <c r="C110" s="17">
        <f t="shared" si="20"/>
        <v>0</v>
      </c>
      <c r="D110" s="91">
        <f t="shared" si="20"/>
        <v>0</v>
      </c>
      <c r="E110" s="91"/>
      <c r="F110" s="92"/>
      <c r="G110" s="93">
        <f t="shared" si="24"/>
        <v>0</v>
      </c>
      <c r="H110" s="91"/>
      <c r="I110" s="91"/>
      <c r="J110" s="90"/>
      <c r="K110" s="93"/>
      <c r="L110" s="91"/>
      <c r="M110" s="91"/>
      <c r="N110" s="90"/>
      <c r="O110" s="93"/>
      <c r="P110" s="91"/>
      <c r="Q110" s="91"/>
      <c r="R110" s="90"/>
      <c r="S110" s="93"/>
      <c r="T110" s="91"/>
      <c r="U110" s="91"/>
      <c r="V110" s="90"/>
    </row>
    <row r="111" spans="1:22" x14ac:dyDescent="0.25">
      <c r="A111" s="88">
        <v>103</v>
      </c>
      <c r="B111" s="22" t="s">
        <v>3</v>
      </c>
      <c r="C111" s="35">
        <f t="shared" si="20"/>
        <v>0</v>
      </c>
      <c r="D111" s="130">
        <f t="shared" si="20"/>
        <v>0</v>
      </c>
      <c r="E111" s="24">
        <f t="shared" si="20"/>
        <v>0</v>
      </c>
      <c r="F111" s="25">
        <f t="shared" si="20"/>
        <v>0</v>
      </c>
      <c r="G111" s="26">
        <f t="shared" si="24"/>
        <v>0</v>
      </c>
      <c r="H111" s="24"/>
      <c r="I111" s="24"/>
      <c r="J111" s="27"/>
      <c r="K111" s="93"/>
      <c r="L111" s="91"/>
      <c r="M111" s="91"/>
      <c r="N111" s="90"/>
      <c r="O111" s="93"/>
      <c r="P111" s="91"/>
      <c r="Q111" s="91"/>
      <c r="R111" s="90"/>
      <c r="S111" s="35">
        <f>T111+V111</f>
        <v>0</v>
      </c>
      <c r="T111" s="130"/>
      <c r="U111" s="24"/>
      <c r="V111" s="27"/>
    </row>
    <row r="112" spans="1:22" x14ac:dyDescent="0.25">
      <c r="A112" s="88">
        <v>104</v>
      </c>
      <c r="B112" s="37" t="s">
        <v>131</v>
      </c>
      <c r="C112" s="131">
        <f t="shared" si="20"/>
        <v>0</v>
      </c>
      <c r="D112" s="132">
        <f t="shared" si="20"/>
        <v>0</v>
      </c>
      <c r="E112" s="20"/>
      <c r="F112" s="28"/>
      <c r="G112" s="17">
        <f t="shared" si="24"/>
        <v>0</v>
      </c>
      <c r="H112" s="20"/>
      <c r="I112" s="24"/>
      <c r="J112" s="27"/>
      <c r="K112" s="93"/>
      <c r="L112" s="91"/>
      <c r="M112" s="91"/>
      <c r="N112" s="90"/>
      <c r="O112" s="93"/>
      <c r="P112" s="91"/>
      <c r="Q112" s="91"/>
      <c r="R112" s="90"/>
      <c r="S112" s="35"/>
      <c r="T112" s="130"/>
      <c r="U112" s="24"/>
      <c r="V112" s="27"/>
    </row>
    <row r="113" spans="1:22" x14ac:dyDescent="0.25">
      <c r="A113" s="88">
        <v>105</v>
      </c>
      <c r="B113" s="37" t="s">
        <v>132</v>
      </c>
      <c r="C113" s="131">
        <f t="shared" si="20"/>
        <v>0</v>
      </c>
      <c r="D113" s="132">
        <f t="shared" si="20"/>
        <v>0</v>
      </c>
      <c r="E113" s="20"/>
      <c r="F113" s="28"/>
      <c r="G113" s="17">
        <f t="shared" si="24"/>
        <v>0</v>
      </c>
      <c r="H113" s="20"/>
      <c r="I113" s="24"/>
      <c r="J113" s="27"/>
      <c r="K113" s="93"/>
      <c r="L113" s="91"/>
      <c r="M113" s="91"/>
      <c r="N113" s="90"/>
      <c r="O113" s="93"/>
      <c r="P113" s="91"/>
      <c r="Q113" s="91"/>
      <c r="R113" s="90"/>
      <c r="S113" s="35"/>
      <c r="T113" s="130"/>
      <c r="U113" s="24"/>
      <c r="V113" s="27"/>
    </row>
    <row r="114" spans="1:22" x14ac:dyDescent="0.25">
      <c r="A114" s="88">
        <v>106</v>
      </c>
      <c r="B114" s="22" t="s">
        <v>4</v>
      </c>
      <c r="C114" s="35">
        <f t="shared" si="20"/>
        <v>0</v>
      </c>
      <c r="D114" s="130">
        <f t="shared" si="20"/>
        <v>0</v>
      </c>
      <c r="E114" s="24">
        <f t="shared" si="20"/>
        <v>0</v>
      </c>
      <c r="F114" s="25">
        <f t="shared" si="20"/>
        <v>0</v>
      </c>
      <c r="G114" s="26">
        <f t="shared" si="24"/>
        <v>0</v>
      </c>
      <c r="H114" s="24"/>
      <c r="I114" s="24"/>
      <c r="J114" s="90"/>
      <c r="K114" s="93"/>
      <c r="L114" s="91"/>
      <c r="M114" s="91"/>
      <c r="N114" s="90"/>
      <c r="O114" s="93"/>
      <c r="P114" s="91"/>
      <c r="Q114" s="91"/>
      <c r="R114" s="90"/>
      <c r="S114" s="35">
        <f>T114+V114</f>
        <v>0</v>
      </c>
      <c r="T114" s="130"/>
      <c r="U114" s="24"/>
      <c r="V114" s="27"/>
    </row>
    <row r="115" spans="1:22" x14ac:dyDescent="0.25">
      <c r="A115" s="88">
        <v>107</v>
      </c>
      <c r="B115" s="133" t="s">
        <v>58</v>
      </c>
      <c r="C115" s="17">
        <f t="shared" si="20"/>
        <v>0</v>
      </c>
      <c r="D115" s="20">
        <f t="shared" si="20"/>
        <v>0</v>
      </c>
      <c r="E115" s="20"/>
      <c r="F115" s="28"/>
      <c r="G115" s="17">
        <f t="shared" si="24"/>
        <v>0</v>
      </c>
      <c r="H115" s="20"/>
      <c r="I115" s="24"/>
      <c r="J115" s="90"/>
      <c r="K115" s="93"/>
      <c r="L115" s="91"/>
      <c r="M115" s="91"/>
      <c r="N115" s="90"/>
      <c r="O115" s="93"/>
      <c r="P115" s="91"/>
      <c r="Q115" s="91"/>
      <c r="R115" s="90"/>
      <c r="S115" s="26"/>
      <c r="T115" s="24"/>
      <c r="U115" s="24"/>
      <c r="V115" s="27"/>
    </row>
    <row r="116" spans="1:22" x14ac:dyDescent="0.25">
      <c r="A116" s="88">
        <v>108</v>
      </c>
      <c r="B116" s="133" t="s">
        <v>59</v>
      </c>
      <c r="C116" s="17">
        <f t="shared" si="20"/>
        <v>0</v>
      </c>
      <c r="D116" s="20">
        <f t="shared" si="20"/>
        <v>0</v>
      </c>
      <c r="E116" s="20"/>
      <c r="F116" s="28"/>
      <c r="G116" s="17">
        <f t="shared" si="24"/>
        <v>0</v>
      </c>
      <c r="H116" s="20"/>
      <c r="I116" s="24"/>
      <c r="J116" s="90"/>
      <c r="K116" s="93"/>
      <c r="L116" s="91"/>
      <c r="M116" s="91"/>
      <c r="N116" s="90"/>
      <c r="O116" s="93"/>
      <c r="P116" s="91"/>
      <c r="Q116" s="91"/>
      <c r="R116" s="90"/>
      <c r="S116" s="26"/>
      <c r="T116" s="24"/>
      <c r="U116" s="24"/>
      <c r="V116" s="27"/>
    </row>
    <row r="117" spans="1:22" x14ac:dyDescent="0.25">
      <c r="A117" s="88">
        <v>109</v>
      </c>
      <c r="B117" s="22" t="s">
        <v>133</v>
      </c>
      <c r="C117" s="26">
        <f t="shared" si="20"/>
        <v>0</v>
      </c>
      <c r="D117" s="24">
        <f t="shared" si="20"/>
        <v>0</v>
      </c>
      <c r="E117" s="24">
        <f t="shared" si="20"/>
        <v>0</v>
      </c>
      <c r="F117" s="25"/>
      <c r="G117" s="26">
        <f t="shared" si="24"/>
        <v>0</v>
      </c>
      <c r="H117" s="24"/>
      <c r="I117" s="24"/>
      <c r="J117" s="27"/>
      <c r="K117" s="93"/>
      <c r="L117" s="91"/>
      <c r="M117" s="91"/>
      <c r="N117" s="90"/>
      <c r="O117" s="93"/>
      <c r="P117" s="91"/>
      <c r="Q117" s="91"/>
      <c r="R117" s="90"/>
      <c r="S117" s="26">
        <f>T117+V117</f>
        <v>0</v>
      </c>
      <c r="T117" s="24"/>
      <c r="U117" s="24"/>
      <c r="V117" s="27"/>
    </row>
    <row r="118" spans="1:22" x14ac:dyDescent="0.25">
      <c r="A118" s="88">
        <v>110</v>
      </c>
      <c r="B118" s="51" t="s">
        <v>5</v>
      </c>
      <c r="C118" s="26">
        <f t="shared" si="20"/>
        <v>0</v>
      </c>
      <c r="D118" s="24">
        <f t="shared" si="20"/>
        <v>0</v>
      </c>
      <c r="E118" s="24"/>
      <c r="F118" s="25"/>
      <c r="G118" s="26">
        <f t="shared" si="24"/>
        <v>0</v>
      </c>
      <c r="H118" s="24"/>
      <c r="I118" s="24"/>
      <c r="J118" s="27"/>
      <c r="K118" s="93"/>
      <c r="L118" s="91"/>
      <c r="M118" s="91"/>
      <c r="N118" s="90"/>
      <c r="O118" s="93"/>
      <c r="P118" s="91"/>
      <c r="Q118" s="91"/>
      <c r="R118" s="90"/>
      <c r="S118" s="26"/>
      <c r="T118" s="24"/>
      <c r="U118" s="24"/>
      <c r="V118" s="27"/>
    </row>
    <row r="119" spans="1:22" x14ac:dyDescent="0.25">
      <c r="A119" s="88">
        <v>111</v>
      </c>
      <c r="B119" s="134" t="s">
        <v>134</v>
      </c>
      <c r="C119" s="17">
        <f t="shared" si="20"/>
        <v>0</v>
      </c>
      <c r="D119" s="20">
        <f t="shared" si="20"/>
        <v>0</v>
      </c>
      <c r="E119" s="20"/>
      <c r="F119" s="28"/>
      <c r="G119" s="17">
        <f t="shared" si="24"/>
        <v>0</v>
      </c>
      <c r="H119" s="20"/>
      <c r="I119" s="24"/>
      <c r="J119" s="27"/>
      <c r="K119" s="93"/>
      <c r="L119" s="91"/>
      <c r="M119" s="91"/>
      <c r="N119" s="90"/>
      <c r="O119" s="93"/>
      <c r="P119" s="91"/>
      <c r="Q119" s="91"/>
      <c r="R119" s="90"/>
      <c r="S119" s="26"/>
      <c r="T119" s="24"/>
      <c r="U119" s="24"/>
      <c r="V119" s="27"/>
    </row>
    <row r="120" spans="1:22" x14ac:dyDescent="0.25">
      <c r="A120" s="88">
        <v>112</v>
      </c>
      <c r="B120" s="134" t="s">
        <v>60</v>
      </c>
      <c r="C120" s="17">
        <f t="shared" si="20"/>
        <v>0</v>
      </c>
      <c r="D120" s="20">
        <f t="shared" si="20"/>
        <v>0</v>
      </c>
      <c r="E120" s="20"/>
      <c r="F120" s="28"/>
      <c r="G120" s="17">
        <f t="shared" si="24"/>
        <v>0</v>
      </c>
      <c r="H120" s="20"/>
      <c r="I120" s="24"/>
      <c r="J120" s="27"/>
      <c r="K120" s="93"/>
      <c r="L120" s="91"/>
      <c r="M120" s="91"/>
      <c r="N120" s="90"/>
      <c r="O120" s="93"/>
      <c r="P120" s="91"/>
      <c r="Q120" s="91"/>
      <c r="R120" s="90"/>
      <c r="S120" s="26"/>
      <c r="T120" s="24"/>
      <c r="U120" s="24"/>
      <c r="V120" s="27"/>
    </row>
    <row r="121" spans="1:22" ht="26.4" x14ac:dyDescent="0.25">
      <c r="A121" s="88">
        <v>113</v>
      </c>
      <c r="B121" s="135" t="s">
        <v>61</v>
      </c>
      <c r="C121" s="17">
        <f t="shared" si="20"/>
        <v>0</v>
      </c>
      <c r="D121" s="20">
        <f t="shared" si="20"/>
        <v>0</v>
      </c>
      <c r="E121" s="20"/>
      <c r="F121" s="28"/>
      <c r="G121" s="17">
        <f t="shared" si="24"/>
        <v>0</v>
      </c>
      <c r="H121" s="20"/>
      <c r="I121" s="24"/>
      <c r="J121" s="27"/>
      <c r="K121" s="93"/>
      <c r="L121" s="91"/>
      <c r="M121" s="91"/>
      <c r="N121" s="90"/>
      <c r="O121" s="93"/>
      <c r="P121" s="91"/>
      <c r="Q121" s="91"/>
      <c r="R121" s="90"/>
      <c r="S121" s="26"/>
      <c r="T121" s="24"/>
      <c r="U121" s="24"/>
      <c r="V121" s="27"/>
    </row>
    <row r="122" spans="1:22" ht="26.4" x14ac:dyDescent="0.25">
      <c r="A122" s="88">
        <v>114</v>
      </c>
      <c r="B122" s="31" t="s">
        <v>32</v>
      </c>
      <c r="C122" s="26">
        <f t="shared" si="20"/>
        <v>0</v>
      </c>
      <c r="D122" s="24">
        <f t="shared" si="20"/>
        <v>0</v>
      </c>
      <c r="E122" s="24">
        <f t="shared" si="20"/>
        <v>0</v>
      </c>
      <c r="F122" s="25"/>
      <c r="G122" s="26">
        <f t="shared" si="24"/>
        <v>0</v>
      </c>
      <c r="H122" s="24"/>
      <c r="I122" s="24"/>
      <c r="J122" s="27"/>
      <c r="K122" s="93"/>
      <c r="L122" s="91"/>
      <c r="M122" s="91"/>
      <c r="N122" s="90"/>
      <c r="O122" s="93"/>
      <c r="P122" s="91"/>
      <c r="Q122" s="91"/>
      <c r="R122" s="90"/>
      <c r="S122" s="26">
        <f>T122+V122</f>
        <v>0</v>
      </c>
      <c r="T122" s="24"/>
      <c r="U122" s="24"/>
      <c r="V122" s="27"/>
    </row>
    <row r="123" spans="1:22" x14ac:dyDescent="0.25">
      <c r="A123" s="88">
        <v>115</v>
      </c>
      <c r="B123" s="22" t="s">
        <v>7</v>
      </c>
      <c r="C123" s="26">
        <f t="shared" si="20"/>
        <v>0</v>
      </c>
      <c r="D123" s="24">
        <f t="shared" si="20"/>
        <v>0</v>
      </c>
      <c r="E123" s="24">
        <f t="shared" si="20"/>
        <v>0</v>
      </c>
      <c r="F123" s="25"/>
      <c r="G123" s="26">
        <f t="shared" si="24"/>
        <v>0</v>
      </c>
      <c r="H123" s="24"/>
      <c r="I123" s="24"/>
      <c r="J123" s="29"/>
      <c r="K123" s="93"/>
      <c r="L123" s="91"/>
      <c r="M123" s="91"/>
      <c r="N123" s="90"/>
      <c r="O123" s="93"/>
      <c r="P123" s="91"/>
      <c r="Q123" s="91"/>
      <c r="R123" s="90"/>
      <c r="S123" s="26">
        <f t="shared" ref="S123:S131" si="25">T123+V123</f>
        <v>0</v>
      </c>
      <c r="T123" s="24"/>
      <c r="U123" s="20"/>
      <c r="V123" s="29"/>
    </row>
    <row r="124" spans="1:22" x14ac:dyDescent="0.25">
      <c r="A124" s="88">
        <f t="shared" si="19"/>
        <v>116</v>
      </c>
      <c r="B124" s="22" t="s">
        <v>8</v>
      </c>
      <c r="C124" s="26">
        <f t="shared" si="20"/>
        <v>0</v>
      </c>
      <c r="D124" s="24">
        <f t="shared" si="20"/>
        <v>0</v>
      </c>
      <c r="E124" s="24">
        <f t="shared" si="20"/>
        <v>0</v>
      </c>
      <c r="F124" s="25"/>
      <c r="G124" s="26">
        <f t="shared" si="24"/>
        <v>0</v>
      </c>
      <c r="H124" s="24"/>
      <c r="I124" s="24"/>
      <c r="J124" s="29"/>
      <c r="K124" s="93"/>
      <c r="L124" s="91"/>
      <c r="M124" s="91"/>
      <c r="N124" s="90"/>
      <c r="O124" s="93"/>
      <c r="P124" s="91"/>
      <c r="Q124" s="91"/>
      <c r="R124" s="90"/>
      <c r="S124" s="26">
        <f t="shared" si="25"/>
        <v>0</v>
      </c>
      <c r="T124" s="24"/>
      <c r="U124" s="20"/>
      <c r="V124" s="29"/>
    </row>
    <row r="125" spans="1:22" x14ac:dyDescent="0.25">
      <c r="A125" s="88">
        <f t="shared" si="19"/>
        <v>117</v>
      </c>
      <c r="B125" s="22" t="s">
        <v>9</v>
      </c>
      <c r="C125" s="26">
        <f t="shared" si="20"/>
        <v>0</v>
      </c>
      <c r="D125" s="24">
        <f t="shared" si="20"/>
        <v>0</v>
      </c>
      <c r="E125" s="24">
        <f t="shared" si="20"/>
        <v>0</v>
      </c>
      <c r="F125" s="25"/>
      <c r="G125" s="26">
        <f t="shared" si="24"/>
        <v>0</v>
      </c>
      <c r="H125" s="24"/>
      <c r="I125" s="24"/>
      <c r="J125" s="27"/>
      <c r="K125" s="93"/>
      <c r="L125" s="91"/>
      <c r="M125" s="91"/>
      <c r="N125" s="90"/>
      <c r="O125" s="93"/>
      <c r="P125" s="91"/>
      <c r="Q125" s="91"/>
      <c r="R125" s="90"/>
      <c r="S125" s="26">
        <f t="shared" si="25"/>
        <v>0</v>
      </c>
      <c r="T125" s="24"/>
      <c r="U125" s="20"/>
      <c r="V125" s="29"/>
    </row>
    <row r="126" spans="1:22" x14ac:dyDescent="0.25">
      <c r="A126" s="88">
        <f t="shared" si="19"/>
        <v>118</v>
      </c>
      <c r="B126" s="22" t="s">
        <v>10</v>
      </c>
      <c r="C126" s="26">
        <f t="shared" si="20"/>
        <v>0</v>
      </c>
      <c r="D126" s="24">
        <f t="shared" si="20"/>
        <v>0</v>
      </c>
      <c r="E126" s="24">
        <f t="shared" si="20"/>
        <v>0</v>
      </c>
      <c r="F126" s="25"/>
      <c r="G126" s="26">
        <f t="shared" si="24"/>
        <v>0</v>
      </c>
      <c r="H126" s="24"/>
      <c r="I126" s="24"/>
      <c r="J126" s="29"/>
      <c r="K126" s="93"/>
      <c r="L126" s="91"/>
      <c r="M126" s="91"/>
      <c r="N126" s="90"/>
      <c r="O126" s="93"/>
      <c r="P126" s="91"/>
      <c r="Q126" s="91"/>
      <c r="R126" s="90"/>
      <c r="S126" s="26"/>
      <c r="T126" s="24"/>
      <c r="U126" s="20"/>
      <c r="V126" s="29"/>
    </row>
    <row r="127" spans="1:22" x14ac:dyDescent="0.25">
      <c r="A127" s="88">
        <f t="shared" si="19"/>
        <v>119</v>
      </c>
      <c r="B127" s="22" t="s">
        <v>11</v>
      </c>
      <c r="C127" s="26">
        <f t="shared" si="20"/>
        <v>0</v>
      </c>
      <c r="D127" s="24">
        <f t="shared" si="20"/>
        <v>0</v>
      </c>
      <c r="E127" s="24">
        <f t="shared" si="20"/>
        <v>0</v>
      </c>
      <c r="F127" s="25"/>
      <c r="G127" s="26">
        <f t="shared" si="24"/>
        <v>0</v>
      </c>
      <c r="H127" s="24"/>
      <c r="I127" s="24"/>
      <c r="J127" s="29"/>
      <c r="K127" s="93"/>
      <c r="L127" s="91"/>
      <c r="M127" s="91"/>
      <c r="N127" s="90"/>
      <c r="O127" s="93"/>
      <c r="P127" s="91"/>
      <c r="Q127" s="91"/>
      <c r="R127" s="90"/>
      <c r="S127" s="26">
        <f t="shared" si="25"/>
        <v>0</v>
      </c>
      <c r="T127" s="24"/>
      <c r="U127" s="24"/>
      <c r="V127" s="29"/>
    </row>
    <row r="128" spans="1:22" x14ac:dyDescent="0.25">
      <c r="A128" s="88">
        <f t="shared" si="19"/>
        <v>120</v>
      </c>
      <c r="B128" s="22" t="s">
        <v>12</v>
      </c>
      <c r="C128" s="26">
        <f t="shared" si="20"/>
        <v>0</v>
      </c>
      <c r="D128" s="24">
        <f t="shared" si="20"/>
        <v>0</v>
      </c>
      <c r="E128" s="24">
        <f t="shared" si="20"/>
        <v>0</v>
      </c>
      <c r="F128" s="25"/>
      <c r="G128" s="26">
        <f t="shared" si="24"/>
        <v>0</v>
      </c>
      <c r="H128" s="24"/>
      <c r="I128" s="24"/>
      <c r="J128" s="29"/>
      <c r="K128" s="93"/>
      <c r="L128" s="91"/>
      <c r="M128" s="91"/>
      <c r="N128" s="90"/>
      <c r="O128" s="93"/>
      <c r="P128" s="91"/>
      <c r="Q128" s="91"/>
      <c r="R128" s="90"/>
      <c r="S128" s="26">
        <f t="shared" si="25"/>
        <v>0</v>
      </c>
      <c r="T128" s="24"/>
      <c r="U128" s="20"/>
      <c r="V128" s="29"/>
    </row>
    <row r="129" spans="1:22" x14ac:dyDescent="0.25">
      <c r="A129" s="88">
        <f t="shared" si="19"/>
        <v>121</v>
      </c>
      <c r="B129" s="22" t="s">
        <v>13</v>
      </c>
      <c r="C129" s="26">
        <f t="shared" si="20"/>
        <v>0</v>
      </c>
      <c r="D129" s="24">
        <f t="shared" si="20"/>
        <v>0</v>
      </c>
      <c r="E129" s="24">
        <f t="shared" si="20"/>
        <v>0</v>
      </c>
      <c r="F129" s="25"/>
      <c r="G129" s="26">
        <f t="shared" si="24"/>
        <v>0</v>
      </c>
      <c r="H129" s="24"/>
      <c r="I129" s="24"/>
      <c r="J129" s="29"/>
      <c r="K129" s="93"/>
      <c r="L129" s="91"/>
      <c r="M129" s="91"/>
      <c r="N129" s="90"/>
      <c r="O129" s="93"/>
      <c r="P129" s="91"/>
      <c r="Q129" s="91"/>
      <c r="R129" s="90"/>
      <c r="S129" s="26"/>
      <c r="T129" s="24"/>
      <c r="U129" s="20"/>
      <c r="V129" s="29"/>
    </row>
    <row r="130" spans="1:22" x14ac:dyDescent="0.25">
      <c r="A130" s="88">
        <f t="shared" si="19"/>
        <v>122</v>
      </c>
      <c r="B130" s="22" t="s">
        <v>14</v>
      </c>
      <c r="C130" s="26">
        <f t="shared" si="20"/>
        <v>0</v>
      </c>
      <c r="D130" s="24">
        <f t="shared" si="20"/>
        <v>0</v>
      </c>
      <c r="E130" s="24"/>
      <c r="F130" s="25"/>
      <c r="G130" s="26">
        <f t="shared" si="24"/>
        <v>0</v>
      </c>
      <c r="H130" s="24"/>
      <c r="I130" s="24"/>
      <c r="J130" s="29"/>
      <c r="K130" s="93"/>
      <c r="L130" s="91"/>
      <c r="M130" s="91"/>
      <c r="N130" s="90"/>
      <c r="O130" s="93"/>
      <c r="P130" s="91"/>
      <c r="Q130" s="91"/>
      <c r="R130" s="90"/>
      <c r="S130" s="26"/>
      <c r="T130" s="24"/>
      <c r="U130" s="20"/>
      <c r="V130" s="29"/>
    </row>
    <row r="131" spans="1:22" x14ac:dyDescent="0.25">
      <c r="A131" s="88">
        <f t="shared" si="19"/>
        <v>123</v>
      </c>
      <c r="B131" s="22" t="s">
        <v>27</v>
      </c>
      <c r="C131" s="26">
        <f t="shared" si="20"/>
        <v>0</v>
      </c>
      <c r="D131" s="24">
        <f t="shared" si="20"/>
        <v>0</v>
      </c>
      <c r="E131" s="24">
        <f t="shared" si="20"/>
        <v>0</v>
      </c>
      <c r="F131" s="25"/>
      <c r="G131" s="26">
        <f t="shared" si="24"/>
        <v>0</v>
      </c>
      <c r="H131" s="24"/>
      <c r="I131" s="24"/>
      <c r="J131" s="29"/>
      <c r="K131" s="93"/>
      <c r="L131" s="91"/>
      <c r="M131" s="91"/>
      <c r="N131" s="90"/>
      <c r="O131" s="93"/>
      <c r="P131" s="91"/>
      <c r="Q131" s="91"/>
      <c r="R131" s="90"/>
      <c r="S131" s="26">
        <f t="shared" si="25"/>
        <v>0</v>
      </c>
      <c r="T131" s="24"/>
      <c r="U131" s="20"/>
      <c r="V131" s="29"/>
    </row>
    <row r="132" spans="1:22" x14ac:dyDescent="0.25">
      <c r="A132" s="88">
        <f t="shared" si="19"/>
        <v>124</v>
      </c>
      <c r="B132" s="22" t="s">
        <v>16</v>
      </c>
      <c r="C132" s="26">
        <f t="shared" si="20"/>
        <v>0</v>
      </c>
      <c r="D132" s="24">
        <f t="shared" si="20"/>
        <v>0</v>
      </c>
      <c r="E132" s="24"/>
      <c r="F132" s="25"/>
      <c r="G132" s="32">
        <f t="shared" si="24"/>
        <v>0</v>
      </c>
      <c r="H132" s="24"/>
      <c r="I132" s="24"/>
      <c r="J132" s="29"/>
      <c r="K132" s="93"/>
      <c r="L132" s="91"/>
      <c r="M132" s="91"/>
      <c r="N132" s="90"/>
      <c r="O132" s="93"/>
      <c r="P132" s="91"/>
      <c r="Q132" s="91"/>
      <c r="R132" s="90"/>
      <c r="S132" s="26"/>
      <c r="T132" s="20"/>
      <c r="U132" s="20"/>
      <c r="V132" s="29"/>
    </row>
    <row r="133" spans="1:22" x14ac:dyDescent="0.25">
      <c r="A133" s="88">
        <f t="shared" si="19"/>
        <v>125</v>
      </c>
      <c r="B133" s="22" t="s">
        <v>135</v>
      </c>
      <c r="C133" s="26">
        <f t="shared" si="20"/>
        <v>0</v>
      </c>
      <c r="D133" s="24">
        <f t="shared" si="20"/>
        <v>0</v>
      </c>
      <c r="E133" s="24"/>
      <c r="F133" s="25"/>
      <c r="G133" s="32">
        <f>G134</f>
        <v>0</v>
      </c>
      <c r="H133" s="24"/>
      <c r="I133" s="24"/>
      <c r="J133" s="95"/>
      <c r="K133" s="100"/>
      <c r="L133" s="91"/>
      <c r="M133" s="91"/>
      <c r="N133" s="95"/>
      <c r="O133" s="100"/>
      <c r="P133" s="91"/>
      <c r="Q133" s="91"/>
      <c r="R133" s="95"/>
      <c r="S133" s="100"/>
      <c r="T133" s="91"/>
      <c r="U133" s="91"/>
      <c r="V133" s="95"/>
    </row>
    <row r="134" spans="1:22" x14ac:dyDescent="0.25">
      <c r="A134" s="88">
        <f t="shared" si="19"/>
        <v>126</v>
      </c>
      <c r="B134" s="22" t="s">
        <v>136</v>
      </c>
      <c r="C134" s="17">
        <f t="shared" si="20"/>
        <v>0</v>
      </c>
      <c r="D134" s="20">
        <f t="shared" si="20"/>
        <v>0</v>
      </c>
      <c r="E134" s="24"/>
      <c r="F134" s="25"/>
      <c r="G134" s="100">
        <f t="shared" si="24"/>
        <v>0</v>
      </c>
      <c r="H134" s="20"/>
      <c r="I134" s="24"/>
      <c r="J134" s="95"/>
      <c r="K134" s="100"/>
      <c r="L134" s="91"/>
      <c r="M134" s="91"/>
      <c r="N134" s="95"/>
      <c r="O134" s="100"/>
      <c r="P134" s="91"/>
      <c r="Q134" s="91"/>
      <c r="R134" s="95"/>
      <c r="S134" s="32"/>
      <c r="T134" s="24"/>
      <c r="U134" s="24"/>
      <c r="V134" s="33"/>
    </row>
    <row r="135" spans="1:22" x14ac:dyDescent="0.25">
      <c r="A135" s="88">
        <f t="shared" si="19"/>
        <v>127</v>
      </c>
      <c r="B135" s="22" t="s">
        <v>100</v>
      </c>
      <c r="C135" s="26">
        <f t="shared" si="20"/>
        <v>0</v>
      </c>
      <c r="D135" s="24">
        <f t="shared" si="20"/>
        <v>0</v>
      </c>
      <c r="E135" s="24"/>
      <c r="F135" s="25"/>
      <c r="G135" s="32">
        <f>G136+G137</f>
        <v>0</v>
      </c>
      <c r="H135" s="24"/>
      <c r="I135" s="91"/>
      <c r="J135" s="95"/>
      <c r="K135" s="100"/>
      <c r="L135" s="91"/>
      <c r="M135" s="91"/>
      <c r="N135" s="95"/>
      <c r="O135" s="100"/>
      <c r="P135" s="91"/>
      <c r="Q135" s="91"/>
      <c r="R135" s="95"/>
      <c r="S135" s="100"/>
      <c r="T135" s="91"/>
      <c r="U135" s="91"/>
      <c r="V135" s="95"/>
    </row>
    <row r="136" spans="1:22" x14ac:dyDescent="0.25">
      <c r="A136" s="88">
        <f t="shared" si="19"/>
        <v>128</v>
      </c>
      <c r="B136" s="37" t="s">
        <v>137</v>
      </c>
      <c r="C136" s="17">
        <f t="shared" si="20"/>
        <v>0</v>
      </c>
      <c r="D136" s="20">
        <f t="shared" si="20"/>
        <v>0</v>
      </c>
      <c r="E136" s="24"/>
      <c r="F136" s="25"/>
      <c r="G136" s="93">
        <f t="shared" si="24"/>
        <v>0</v>
      </c>
      <c r="H136" s="20"/>
      <c r="I136" s="24"/>
      <c r="J136" s="90"/>
      <c r="K136" s="93"/>
      <c r="L136" s="91"/>
      <c r="M136" s="91"/>
      <c r="N136" s="90"/>
      <c r="O136" s="93"/>
      <c r="P136" s="91"/>
      <c r="Q136" s="91"/>
      <c r="R136" s="90"/>
      <c r="S136" s="26"/>
      <c r="T136" s="24"/>
      <c r="U136" s="24"/>
      <c r="V136" s="27"/>
    </row>
    <row r="137" spans="1:22" x14ac:dyDescent="0.25">
      <c r="A137" s="88">
        <f t="shared" si="19"/>
        <v>129</v>
      </c>
      <c r="B137" s="136" t="s">
        <v>138</v>
      </c>
      <c r="C137" s="17">
        <f t="shared" si="20"/>
        <v>0</v>
      </c>
      <c r="D137" s="20">
        <f t="shared" si="20"/>
        <v>0</v>
      </c>
      <c r="E137" s="24"/>
      <c r="F137" s="25"/>
      <c r="G137" s="93">
        <f t="shared" si="24"/>
        <v>0</v>
      </c>
      <c r="H137" s="20"/>
      <c r="I137" s="24"/>
      <c r="J137" s="90"/>
      <c r="K137" s="93"/>
      <c r="L137" s="91"/>
      <c r="M137" s="91"/>
      <c r="N137" s="90"/>
      <c r="O137" s="93"/>
      <c r="P137" s="91"/>
      <c r="Q137" s="91"/>
      <c r="R137" s="90"/>
      <c r="S137" s="26"/>
      <c r="T137" s="24"/>
      <c r="U137" s="24"/>
      <c r="V137" s="27"/>
    </row>
    <row r="138" spans="1:22" x14ac:dyDescent="0.25">
      <c r="A138" s="88">
        <v>130</v>
      </c>
      <c r="B138" s="22" t="s">
        <v>73</v>
      </c>
      <c r="C138" s="26">
        <f>G138+K138+O138+S138</f>
        <v>37.466999999999999</v>
      </c>
      <c r="D138" s="24">
        <f>H138+L138+P138+T138</f>
        <v>37.466999999999999</v>
      </c>
      <c r="E138" s="24">
        <f t="shared" si="20"/>
        <v>18.872</v>
      </c>
      <c r="F138" s="25"/>
      <c r="G138" s="26">
        <f>+H138</f>
        <v>33.466999999999999</v>
      </c>
      <c r="H138" s="24">
        <v>33.466999999999999</v>
      </c>
      <c r="I138" s="24">
        <v>18.872</v>
      </c>
      <c r="J138" s="90"/>
      <c r="K138" s="93"/>
      <c r="L138" s="91"/>
      <c r="M138" s="91"/>
      <c r="N138" s="90"/>
      <c r="O138" s="93"/>
      <c r="P138" s="91"/>
      <c r="Q138" s="91"/>
      <c r="R138" s="90"/>
      <c r="S138" s="26">
        <f>T138+V138</f>
        <v>4</v>
      </c>
      <c r="T138" s="24">
        <v>4</v>
      </c>
      <c r="U138" s="24"/>
      <c r="V138" s="27"/>
    </row>
    <row r="139" spans="1:22" ht="13.8" thickBot="1" x14ac:dyDescent="0.3">
      <c r="A139" s="117">
        <v>131</v>
      </c>
      <c r="B139" s="39" t="s">
        <v>117</v>
      </c>
      <c r="C139" s="43">
        <f>G139+K139+O139+S139</f>
        <v>27.847999999999999</v>
      </c>
      <c r="D139" s="41">
        <f>H139+L139+P139+T139</f>
        <v>27.847999999999999</v>
      </c>
      <c r="E139" s="41">
        <f>I139+M139+Q139+U139</f>
        <v>19.053999999999998</v>
      </c>
      <c r="F139" s="42"/>
      <c r="G139" s="54">
        <f>+H139</f>
        <v>27.448</v>
      </c>
      <c r="H139" s="53">
        <v>27.448</v>
      </c>
      <c r="I139" s="53">
        <v>19.053999999999998</v>
      </c>
      <c r="J139" s="120"/>
      <c r="K139" s="137"/>
      <c r="L139" s="138"/>
      <c r="M139" s="138"/>
      <c r="N139" s="139"/>
      <c r="O139" s="137"/>
      <c r="P139" s="138"/>
      <c r="Q139" s="138"/>
      <c r="R139" s="139"/>
      <c r="S139" s="26">
        <f>T139+V139</f>
        <v>0.4</v>
      </c>
      <c r="T139" s="41">
        <v>0.4</v>
      </c>
      <c r="U139" s="41"/>
      <c r="V139" s="44"/>
    </row>
    <row r="140" spans="1:22" ht="42" thickBot="1" x14ac:dyDescent="0.3">
      <c r="A140" s="68">
        <v>132</v>
      </c>
      <c r="B140" s="140" t="s">
        <v>139</v>
      </c>
      <c r="C140" s="70">
        <f t="shared" si="20"/>
        <v>0</v>
      </c>
      <c r="D140" s="57">
        <f t="shared" si="20"/>
        <v>0</v>
      </c>
      <c r="E140" s="57">
        <f t="shared" si="20"/>
        <v>0</v>
      </c>
      <c r="F140" s="60">
        <f t="shared" si="20"/>
        <v>0</v>
      </c>
      <c r="G140" s="70">
        <f>G141+SUM(G157:G168)+G170+G173</f>
        <v>0</v>
      </c>
      <c r="H140" s="59">
        <f>H141+SUM(H157:H168)+H170+H173</f>
        <v>0</v>
      </c>
      <c r="I140" s="57">
        <f>I141+SUM(I157:I168)+I170+I173</f>
        <v>0</v>
      </c>
      <c r="J140" s="62">
        <f>J141+SUM(J157:J168)+J170+J173</f>
        <v>0</v>
      </c>
      <c r="K140" s="71">
        <f>K141+SUM(K158:K168)+K173</f>
        <v>0</v>
      </c>
      <c r="L140" s="57">
        <f>L141+SUM(L158:L168)+L173</f>
        <v>0</v>
      </c>
      <c r="M140" s="57">
        <f>M141+SUM(M157:M168)+M170+M173</f>
        <v>0</v>
      </c>
      <c r="N140" s="62"/>
      <c r="O140" s="70"/>
      <c r="P140" s="57"/>
      <c r="Q140" s="57"/>
      <c r="R140" s="62"/>
      <c r="S140" s="70">
        <f>S141+SUM(S157:S168)+S170+S173</f>
        <v>0</v>
      </c>
      <c r="T140" s="57">
        <f>T157+T173</f>
        <v>0</v>
      </c>
      <c r="U140" s="57">
        <f>U157+U173</f>
        <v>0</v>
      </c>
      <c r="V140" s="62"/>
    </row>
    <row r="141" spans="1:22" x14ac:dyDescent="0.25">
      <c r="A141" s="73">
        <f t="shared" si="19"/>
        <v>133</v>
      </c>
      <c r="B141" s="87" t="s">
        <v>85</v>
      </c>
      <c r="C141" s="82">
        <f t="shared" si="20"/>
        <v>0</v>
      </c>
      <c r="D141" s="80">
        <f t="shared" si="20"/>
        <v>0</v>
      </c>
      <c r="E141" s="80"/>
      <c r="F141" s="83">
        <f t="shared" si="20"/>
        <v>0</v>
      </c>
      <c r="G141" s="80">
        <f>SUM(G142:G156)</f>
        <v>0</v>
      </c>
      <c r="H141" s="80">
        <f>SUM(H142:H156)</f>
        <v>0</v>
      </c>
      <c r="I141" s="80"/>
      <c r="J141" s="84">
        <f>SUM(J142:J156)</f>
        <v>0</v>
      </c>
      <c r="K141" s="85">
        <f>SUM(K142:K153)+K154</f>
        <v>0</v>
      </c>
      <c r="L141" s="80">
        <f>SUM(L142:L153)</f>
        <v>0</v>
      </c>
      <c r="M141" s="80">
        <f>SUM(M142:M153)</f>
        <v>0</v>
      </c>
      <c r="N141" s="110"/>
      <c r="O141" s="129"/>
      <c r="P141" s="114"/>
      <c r="Q141" s="114"/>
      <c r="R141" s="110"/>
      <c r="S141" s="129"/>
      <c r="T141" s="114"/>
      <c r="U141" s="114"/>
      <c r="V141" s="110"/>
    </row>
    <row r="142" spans="1:22" x14ac:dyDescent="0.25">
      <c r="A142" s="88">
        <f t="shared" si="19"/>
        <v>134</v>
      </c>
      <c r="B142" s="37" t="s">
        <v>140</v>
      </c>
      <c r="C142" s="17">
        <f t="shared" si="20"/>
        <v>0</v>
      </c>
      <c r="D142" s="91">
        <f t="shared" si="20"/>
        <v>0</v>
      </c>
      <c r="E142" s="24"/>
      <c r="F142" s="27"/>
      <c r="G142" s="97">
        <f t="shared" si="24"/>
        <v>0</v>
      </c>
      <c r="H142" s="91"/>
      <c r="I142" s="91"/>
      <c r="J142" s="92"/>
      <c r="K142" s="93"/>
      <c r="L142" s="91"/>
      <c r="M142" s="91"/>
      <c r="N142" s="90"/>
      <c r="O142" s="93"/>
      <c r="P142" s="91"/>
      <c r="Q142" s="91"/>
      <c r="R142" s="90"/>
      <c r="S142" s="93"/>
      <c r="T142" s="91"/>
      <c r="U142" s="91"/>
      <c r="V142" s="90"/>
    </row>
    <row r="143" spans="1:22" x14ac:dyDescent="0.25">
      <c r="A143" s="88">
        <f>+A142+1</f>
        <v>135</v>
      </c>
      <c r="B143" s="37" t="s">
        <v>141</v>
      </c>
      <c r="C143" s="17">
        <f t="shared" si="20"/>
        <v>0</v>
      </c>
      <c r="D143" s="91">
        <f t="shared" si="20"/>
        <v>0</v>
      </c>
      <c r="E143" s="24"/>
      <c r="F143" s="27"/>
      <c r="G143" s="97">
        <f t="shared" si="24"/>
        <v>0</v>
      </c>
      <c r="H143" s="91"/>
      <c r="I143" s="91"/>
      <c r="J143" s="92"/>
      <c r="K143" s="93"/>
      <c r="L143" s="91"/>
      <c r="M143" s="91"/>
      <c r="N143" s="90"/>
      <c r="O143" s="93"/>
      <c r="P143" s="91"/>
      <c r="Q143" s="91"/>
      <c r="R143" s="90"/>
      <c r="S143" s="93"/>
      <c r="T143" s="91"/>
      <c r="U143" s="91"/>
      <c r="V143" s="90"/>
    </row>
    <row r="144" spans="1:22" x14ac:dyDescent="0.25">
      <c r="A144" s="88">
        <f>+A143+1</f>
        <v>136</v>
      </c>
      <c r="B144" s="37" t="s">
        <v>142</v>
      </c>
      <c r="C144" s="17">
        <f t="shared" si="20"/>
        <v>0</v>
      </c>
      <c r="D144" s="91">
        <f t="shared" si="20"/>
        <v>0</v>
      </c>
      <c r="E144" s="24"/>
      <c r="F144" s="27"/>
      <c r="G144" s="97">
        <f t="shared" si="24"/>
        <v>0</v>
      </c>
      <c r="H144" s="91"/>
      <c r="I144" s="91"/>
      <c r="J144" s="92"/>
      <c r="K144" s="93"/>
      <c r="L144" s="91"/>
      <c r="M144" s="91"/>
      <c r="N144" s="90"/>
      <c r="O144" s="93"/>
      <c r="P144" s="91"/>
      <c r="Q144" s="91"/>
      <c r="R144" s="90"/>
      <c r="S144" s="93"/>
      <c r="T144" s="91"/>
      <c r="U144" s="91"/>
      <c r="V144" s="90"/>
    </row>
    <row r="145" spans="1:22" x14ac:dyDescent="0.25">
      <c r="A145" s="88">
        <v>137</v>
      </c>
      <c r="B145" s="37" t="s">
        <v>143</v>
      </c>
      <c r="C145" s="17">
        <f t="shared" si="20"/>
        <v>0</v>
      </c>
      <c r="D145" s="91">
        <f t="shared" si="20"/>
        <v>0</v>
      </c>
      <c r="E145" s="24"/>
      <c r="F145" s="27"/>
      <c r="G145" s="97">
        <f t="shared" si="24"/>
        <v>0</v>
      </c>
      <c r="H145" s="89"/>
      <c r="I145" s="91"/>
      <c r="J145" s="92"/>
      <c r="K145" s="93"/>
      <c r="L145" s="91"/>
      <c r="M145" s="91"/>
      <c r="N145" s="90"/>
      <c r="O145" s="93"/>
      <c r="P145" s="91"/>
      <c r="Q145" s="91"/>
      <c r="R145" s="90"/>
      <c r="S145" s="93"/>
      <c r="T145" s="91"/>
      <c r="U145" s="91"/>
      <c r="V145" s="90"/>
    </row>
    <row r="146" spans="1:22" x14ac:dyDescent="0.25">
      <c r="A146" s="88">
        <v>138</v>
      </c>
      <c r="B146" s="116" t="s">
        <v>144</v>
      </c>
      <c r="C146" s="17">
        <f t="shared" si="20"/>
        <v>0</v>
      </c>
      <c r="D146" s="91">
        <f t="shared" si="20"/>
        <v>0</v>
      </c>
      <c r="E146" s="24"/>
      <c r="F146" s="27"/>
      <c r="G146" s="97">
        <f t="shared" si="24"/>
        <v>0</v>
      </c>
      <c r="H146" s="91"/>
      <c r="I146" s="91"/>
      <c r="J146" s="92"/>
      <c r="K146" s="93"/>
      <c r="L146" s="91"/>
      <c r="M146" s="91"/>
      <c r="N146" s="90"/>
      <c r="O146" s="93"/>
      <c r="P146" s="91"/>
      <c r="Q146" s="91"/>
      <c r="R146" s="90"/>
      <c r="S146" s="93"/>
      <c r="T146" s="91"/>
      <c r="U146" s="91"/>
      <c r="V146" s="90"/>
    </row>
    <row r="147" spans="1:22" x14ac:dyDescent="0.25">
      <c r="A147" s="88">
        <f>+A146+1</f>
        <v>139</v>
      </c>
      <c r="B147" s="37" t="s">
        <v>145</v>
      </c>
      <c r="C147" s="17">
        <f t="shared" si="20"/>
        <v>0</v>
      </c>
      <c r="D147" s="91">
        <f t="shared" si="20"/>
        <v>0</v>
      </c>
      <c r="E147" s="24"/>
      <c r="F147" s="27"/>
      <c r="G147" s="97"/>
      <c r="H147" s="91"/>
      <c r="I147" s="91"/>
      <c r="J147" s="92"/>
      <c r="K147" s="93">
        <f>L147+N147</f>
        <v>0</v>
      </c>
      <c r="L147" s="91"/>
      <c r="M147" s="91"/>
      <c r="N147" s="90"/>
      <c r="O147" s="93"/>
      <c r="P147" s="91"/>
      <c r="Q147" s="91"/>
      <c r="R147" s="90"/>
      <c r="S147" s="93"/>
      <c r="T147" s="91"/>
      <c r="U147" s="91"/>
      <c r="V147" s="90"/>
    </row>
    <row r="148" spans="1:22" x14ac:dyDescent="0.25">
      <c r="A148" s="88">
        <f>+A147+1</f>
        <v>140</v>
      </c>
      <c r="B148" s="37" t="s">
        <v>146</v>
      </c>
      <c r="C148" s="17">
        <f t="shared" si="20"/>
        <v>0</v>
      </c>
      <c r="D148" s="91">
        <f t="shared" si="20"/>
        <v>0</v>
      </c>
      <c r="E148" s="24"/>
      <c r="F148" s="27"/>
      <c r="G148" s="97"/>
      <c r="H148" s="91"/>
      <c r="I148" s="91"/>
      <c r="J148" s="92"/>
      <c r="K148" s="93">
        <f>L148+N148</f>
        <v>0</v>
      </c>
      <c r="L148" s="91"/>
      <c r="M148" s="91"/>
      <c r="N148" s="90"/>
      <c r="O148" s="93"/>
      <c r="P148" s="91"/>
      <c r="Q148" s="91"/>
      <c r="R148" s="90"/>
      <c r="S148" s="93"/>
      <c r="T148" s="91"/>
      <c r="U148" s="91"/>
      <c r="V148" s="90"/>
    </row>
    <row r="149" spans="1:22" x14ac:dyDescent="0.25">
      <c r="A149" s="88">
        <v>141</v>
      </c>
      <c r="B149" s="37" t="s">
        <v>147</v>
      </c>
      <c r="C149" s="17"/>
      <c r="D149" s="91"/>
      <c r="E149" s="24"/>
      <c r="F149" s="27"/>
      <c r="G149" s="97"/>
      <c r="H149" s="91"/>
      <c r="I149" s="91"/>
      <c r="J149" s="92"/>
      <c r="K149" s="93">
        <f>L149+N149</f>
        <v>0</v>
      </c>
      <c r="L149" s="91"/>
      <c r="M149" s="91"/>
      <c r="N149" s="90"/>
      <c r="O149" s="93"/>
      <c r="P149" s="91"/>
      <c r="Q149" s="91"/>
      <c r="R149" s="90"/>
      <c r="S149" s="93"/>
      <c r="T149" s="91"/>
      <c r="U149" s="91"/>
      <c r="V149" s="90"/>
    </row>
    <row r="150" spans="1:22" x14ac:dyDescent="0.25">
      <c r="A150" s="88">
        <v>142</v>
      </c>
      <c r="B150" s="37" t="s">
        <v>148</v>
      </c>
      <c r="C150" s="17">
        <f t="shared" si="20"/>
        <v>0</v>
      </c>
      <c r="D150" s="91">
        <f t="shared" si="20"/>
        <v>0</v>
      </c>
      <c r="E150" s="24"/>
      <c r="F150" s="27"/>
      <c r="G150" s="97">
        <f t="shared" si="24"/>
        <v>0</v>
      </c>
      <c r="H150" s="91"/>
      <c r="I150" s="91"/>
      <c r="J150" s="92"/>
      <c r="K150" s="93"/>
      <c r="L150" s="91"/>
      <c r="M150" s="91"/>
      <c r="N150" s="90"/>
      <c r="O150" s="93"/>
      <c r="P150" s="91"/>
      <c r="Q150" s="91"/>
      <c r="R150" s="90"/>
      <c r="S150" s="93"/>
      <c r="T150" s="91"/>
      <c r="U150" s="91"/>
      <c r="V150" s="90"/>
    </row>
    <row r="151" spans="1:22" ht="39.6" x14ac:dyDescent="0.25">
      <c r="A151" s="141">
        <v>143</v>
      </c>
      <c r="B151" s="142" t="s">
        <v>149</v>
      </c>
      <c r="C151" s="143">
        <f t="shared" si="20"/>
        <v>0</v>
      </c>
      <c r="D151" s="144">
        <f>H151+L151+P151+T151</f>
        <v>0</v>
      </c>
      <c r="E151" s="145"/>
      <c r="F151" s="146"/>
      <c r="G151" s="147">
        <f t="shared" si="24"/>
        <v>0</v>
      </c>
      <c r="H151" s="148"/>
      <c r="I151" s="149"/>
      <c r="J151" s="150"/>
      <c r="K151" s="93"/>
      <c r="L151" s="149"/>
      <c r="M151" s="149"/>
      <c r="N151" s="151"/>
      <c r="O151" s="152"/>
      <c r="P151" s="149"/>
      <c r="Q151" s="149"/>
      <c r="R151" s="151"/>
      <c r="S151" s="38"/>
      <c r="T151" s="149"/>
      <c r="U151" s="149"/>
      <c r="V151" s="151"/>
    </row>
    <row r="152" spans="1:22" x14ac:dyDescent="0.25">
      <c r="A152" s="141">
        <v>144</v>
      </c>
      <c r="B152" s="142" t="s">
        <v>150</v>
      </c>
      <c r="C152" s="143">
        <f t="shared" si="20"/>
        <v>0</v>
      </c>
      <c r="D152" s="144">
        <f>H152+L152+P152+T152</f>
        <v>0</v>
      </c>
      <c r="E152" s="144">
        <f>I152+M152+Q152+U152</f>
        <v>0</v>
      </c>
      <c r="F152" s="146"/>
      <c r="G152" s="147"/>
      <c r="H152" s="148"/>
      <c r="I152" s="149"/>
      <c r="J152" s="150"/>
      <c r="K152" s="93">
        <f>L152+N152</f>
        <v>0</v>
      </c>
      <c r="L152" s="149"/>
      <c r="M152" s="149"/>
      <c r="N152" s="151"/>
      <c r="O152" s="152"/>
      <c r="P152" s="149"/>
      <c r="Q152" s="149"/>
      <c r="R152" s="151"/>
      <c r="S152" s="38"/>
      <c r="T152" s="149"/>
      <c r="U152" s="149"/>
      <c r="V152" s="151"/>
    </row>
    <row r="153" spans="1:22" ht="26.4" x14ac:dyDescent="0.25">
      <c r="A153" s="88">
        <v>145</v>
      </c>
      <c r="B153" s="101" t="s">
        <v>151</v>
      </c>
      <c r="C153" s="17">
        <f t="shared" si="20"/>
        <v>0</v>
      </c>
      <c r="D153" s="144"/>
      <c r="E153" s="24"/>
      <c r="F153" s="29">
        <f t="shared" si="20"/>
        <v>0</v>
      </c>
      <c r="G153" s="147">
        <f t="shared" si="24"/>
        <v>0</v>
      </c>
      <c r="H153" s="91"/>
      <c r="I153" s="91"/>
      <c r="J153" s="92"/>
      <c r="K153" s="93"/>
      <c r="L153" s="91"/>
      <c r="M153" s="91"/>
      <c r="N153" s="90"/>
      <c r="O153" s="93"/>
      <c r="P153" s="91"/>
      <c r="Q153" s="91"/>
      <c r="R153" s="90"/>
      <c r="S153" s="93"/>
      <c r="T153" s="91"/>
      <c r="U153" s="91"/>
      <c r="V153" s="90"/>
    </row>
    <row r="154" spans="1:22" ht="26.4" x14ac:dyDescent="0.25">
      <c r="A154" s="88">
        <v>146</v>
      </c>
      <c r="B154" s="153" t="s">
        <v>56</v>
      </c>
      <c r="C154" s="17">
        <f t="shared" si="20"/>
        <v>0</v>
      </c>
      <c r="D154" s="144"/>
      <c r="E154" s="24"/>
      <c r="F154" s="29">
        <f t="shared" si="20"/>
        <v>0</v>
      </c>
      <c r="G154" s="147">
        <f t="shared" si="24"/>
        <v>0</v>
      </c>
      <c r="H154" s="91"/>
      <c r="I154" s="91"/>
      <c r="J154" s="92"/>
      <c r="K154" s="93"/>
      <c r="L154" s="91"/>
      <c r="M154" s="91"/>
      <c r="N154" s="90"/>
      <c r="O154" s="93"/>
      <c r="P154" s="91"/>
      <c r="Q154" s="91"/>
      <c r="R154" s="90"/>
      <c r="S154" s="93"/>
      <c r="T154" s="91"/>
      <c r="U154" s="91"/>
      <c r="V154" s="90"/>
    </row>
    <row r="155" spans="1:22" x14ac:dyDescent="0.25">
      <c r="A155" s="88">
        <v>147</v>
      </c>
      <c r="B155" s="153" t="s">
        <v>152</v>
      </c>
      <c r="C155" s="17">
        <f t="shared" si="20"/>
        <v>0</v>
      </c>
      <c r="D155" s="144">
        <f>H155+L155+P155+T155</f>
        <v>0</v>
      </c>
      <c r="E155" s="24"/>
      <c r="F155" s="29"/>
      <c r="G155" s="147">
        <f t="shared" si="24"/>
        <v>0</v>
      </c>
      <c r="H155" s="91"/>
      <c r="I155" s="91"/>
      <c r="J155" s="92"/>
      <c r="K155" s="93"/>
      <c r="L155" s="91"/>
      <c r="M155" s="91"/>
      <c r="N155" s="90"/>
      <c r="O155" s="93"/>
      <c r="P155" s="91"/>
      <c r="Q155" s="91"/>
      <c r="R155" s="90"/>
      <c r="S155" s="93"/>
      <c r="T155" s="91"/>
      <c r="U155" s="91"/>
      <c r="V155" s="90"/>
    </row>
    <row r="156" spans="1:22" x14ac:dyDescent="0.25">
      <c r="A156" s="88">
        <v>148</v>
      </c>
      <c r="B156" s="153" t="s">
        <v>153</v>
      </c>
      <c r="C156" s="17">
        <f t="shared" si="20"/>
        <v>0</v>
      </c>
      <c r="D156" s="144">
        <f>H156+L156+P156+T156</f>
        <v>0</v>
      </c>
      <c r="E156" s="24"/>
      <c r="F156" s="29"/>
      <c r="G156" s="147">
        <f t="shared" si="24"/>
        <v>0</v>
      </c>
      <c r="H156" s="91"/>
      <c r="I156" s="91"/>
      <c r="J156" s="92"/>
      <c r="K156" s="93"/>
      <c r="L156" s="91"/>
      <c r="M156" s="91"/>
      <c r="N156" s="90"/>
      <c r="O156" s="93"/>
      <c r="P156" s="91"/>
      <c r="Q156" s="91"/>
      <c r="R156" s="90"/>
      <c r="S156" s="93"/>
      <c r="T156" s="91"/>
      <c r="U156" s="91"/>
      <c r="V156" s="90"/>
    </row>
    <row r="157" spans="1:22" x14ac:dyDescent="0.25">
      <c r="A157" s="88">
        <v>149</v>
      </c>
      <c r="B157" s="22" t="s">
        <v>26</v>
      </c>
      <c r="C157" s="26">
        <f t="shared" si="20"/>
        <v>0</v>
      </c>
      <c r="D157" s="24">
        <f t="shared" si="20"/>
        <v>0</v>
      </c>
      <c r="E157" s="24">
        <f t="shared" si="20"/>
        <v>0</v>
      </c>
      <c r="F157" s="27"/>
      <c r="G157" s="23">
        <f t="shared" si="24"/>
        <v>0</v>
      </c>
      <c r="H157" s="24"/>
      <c r="I157" s="24"/>
      <c r="J157" s="25"/>
      <c r="K157" s="26"/>
      <c r="L157" s="24"/>
      <c r="M157" s="24"/>
      <c r="N157" s="90"/>
      <c r="O157" s="93"/>
      <c r="P157" s="91"/>
      <c r="Q157" s="91"/>
      <c r="R157" s="90"/>
      <c r="S157" s="26">
        <f>T157+V157</f>
        <v>0</v>
      </c>
      <c r="T157" s="24"/>
      <c r="U157" s="24"/>
      <c r="V157" s="27"/>
    </row>
    <row r="158" spans="1:22" x14ac:dyDescent="0.25">
      <c r="A158" s="88">
        <f t="shared" ref="A158:A205" si="26">+A157+1</f>
        <v>150</v>
      </c>
      <c r="B158" s="22" t="s">
        <v>7</v>
      </c>
      <c r="C158" s="26">
        <f t="shared" si="20"/>
        <v>0</v>
      </c>
      <c r="D158" s="24">
        <f t="shared" si="20"/>
        <v>0</v>
      </c>
      <c r="E158" s="24">
        <f t="shared" si="20"/>
        <v>0</v>
      </c>
      <c r="F158" s="27"/>
      <c r="G158" s="23"/>
      <c r="H158" s="20"/>
      <c r="I158" s="20"/>
      <c r="J158" s="28"/>
      <c r="K158" s="26">
        <f t="shared" ref="K158:K169" si="27">L158+N158</f>
        <v>0</v>
      </c>
      <c r="L158" s="24"/>
      <c r="M158" s="24"/>
      <c r="N158" s="29"/>
      <c r="O158" s="93"/>
      <c r="P158" s="91"/>
      <c r="Q158" s="91"/>
      <c r="R158" s="90"/>
      <c r="S158" s="93"/>
      <c r="T158" s="91"/>
      <c r="U158" s="91"/>
      <c r="V158" s="90"/>
    </row>
    <row r="159" spans="1:22" x14ac:dyDescent="0.25">
      <c r="A159" s="88">
        <f t="shared" si="26"/>
        <v>151</v>
      </c>
      <c r="B159" s="22" t="s">
        <v>8</v>
      </c>
      <c r="C159" s="26">
        <f t="shared" si="20"/>
        <v>0</v>
      </c>
      <c r="D159" s="24">
        <f t="shared" si="20"/>
        <v>0</v>
      </c>
      <c r="E159" s="24">
        <f t="shared" si="20"/>
        <v>0</v>
      </c>
      <c r="F159" s="27"/>
      <c r="G159" s="23"/>
      <c r="H159" s="20"/>
      <c r="I159" s="20"/>
      <c r="J159" s="28"/>
      <c r="K159" s="26">
        <f t="shared" si="27"/>
        <v>0</v>
      </c>
      <c r="L159" s="24"/>
      <c r="M159" s="24"/>
      <c r="N159" s="29"/>
      <c r="O159" s="93"/>
      <c r="P159" s="91"/>
      <c r="Q159" s="91"/>
      <c r="R159" s="90"/>
      <c r="S159" s="93"/>
      <c r="T159" s="91"/>
      <c r="U159" s="91"/>
      <c r="V159" s="90"/>
    </row>
    <row r="160" spans="1:22" x14ac:dyDescent="0.25">
      <c r="A160" s="88">
        <f t="shared" si="26"/>
        <v>152</v>
      </c>
      <c r="B160" s="22" t="s">
        <v>9</v>
      </c>
      <c r="C160" s="26">
        <f t="shared" si="20"/>
        <v>0</v>
      </c>
      <c r="D160" s="24">
        <f t="shared" si="20"/>
        <v>0</v>
      </c>
      <c r="E160" s="24">
        <f t="shared" si="20"/>
        <v>0</v>
      </c>
      <c r="F160" s="27"/>
      <c r="G160" s="23"/>
      <c r="H160" s="20"/>
      <c r="I160" s="20"/>
      <c r="J160" s="28"/>
      <c r="K160" s="26">
        <f t="shared" si="27"/>
        <v>0</v>
      </c>
      <c r="L160" s="24"/>
      <c r="M160" s="24"/>
      <c r="N160" s="29"/>
      <c r="O160" s="93"/>
      <c r="P160" s="91"/>
      <c r="Q160" s="91"/>
      <c r="R160" s="90"/>
      <c r="S160" s="93"/>
      <c r="T160" s="91"/>
      <c r="U160" s="91"/>
      <c r="V160" s="90"/>
    </row>
    <row r="161" spans="1:22" x14ac:dyDescent="0.25">
      <c r="A161" s="88">
        <f t="shared" si="26"/>
        <v>153</v>
      </c>
      <c r="B161" s="22" t="s">
        <v>10</v>
      </c>
      <c r="C161" s="26">
        <f t="shared" si="20"/>
        <v>0</v>
      </c>
      <c r="D161" s="24">
        <f t="shared" si="20"/>
        <v>0</v>
      </c>
      <c r="E161" s="24">
        <f t="shared" si="20"/>
        <v>0</v>
      </c>
      <c r="F161" s="27"/>
      <c r="G161" s="23"/>
      <c r="H161" s="20"/>
      <c r="I161" s="20"/>
      <c r="J161" s="28"/>
      <c r="K161" s="26">
        <f t="shared" si="27"/>
        <v>0</v>
      </c>
      <c r="L161" s="24"/>
      <c r="M161" s="24"/>
      <c r="N161" s="29"/>
      <c r="O161" s="93"/>
      <c r="P161" s="91"/>
      <c r="Q161" s="91"/>
      <c r="R161" s="90"/>
      <c r="S161" s="93"/>
      <c r="T161" s="91"/>
      <c r="U161" s="91"/>
      <c r="V161" s="90"/>
    </row>
    <row r="162" spans="1:22" x14ac:dyDescent="0.25">
      <c r="A162" s="88">
        <f t="shared" si="26"/>
        <v>154</v>
      </c>
      <c r="B162" s="22" t="s">
        <v>11</v>
      </c>
      <c r="C162" s="26">
        <f t="shared" si="20"/>
        <v>0</v>
      </c>
      <c r="D162" s="24">
        <f t="shared" si="20"/>
        <v>0</v>
      </c>
      <c r="E162" s="24">
        <f t="shared" si="20"/>
        <v>0</v>
      </c>
      <c r="F162" s="27"/>
      <c r="G162" s="23"/>
      <c r="H162" s="20"/>
      <c r="I162" s="20"/>
      <c r="J162" s="28"/>
      <c r="K162" s="26">
        <f t="shared" si="27"/>
        <v>0</v>
      </c>
      <c r="L162" s="24"/>
      <c r="M162" s="24"/>
      <c r="N162" s="29"/>
      <c r="O162" s="93"/>
      <c r="P162" s="91"/>
      <c r="Q162" s="91"/>
      <c r="R162" s="90"/>
      <c r="S162" s="93"/>
      <c r="T162" s="91"/>
      <c r="U162" s="91"/>
      <c r="V162" s="90"/>
    </row>
    <row r="163" spans="1:22" x14ac:dyDescent="0.25">
      <c r="A163" s="88">
        <f t="shared" si="26"/>
        <v>155</v>
      </c>
      <c r="B163" s="22" t="s">
        <v>12</v>
      </c>
      <c r="C163" s="26">
        <f t="shared" si="20"/>
        <v>0</v>
      </c>
      <c r="D163" s="24">
        <f t="shared" si="20"/>
        <v>0</v>
      </c>
      <c r="E163" s="24">
        <f t="shared" si="20"/>
        <v>0</v>
      </c>
      <c r="F163" s="27"/>
      <c r="G163" s="23"/>
      <c r="H163" s="20"/>
      <c r="I163" s="20"/>
      <c r="J163" s="28"/>
      <c r="K163" s="26">
        <f t="shared" si="27"/>
        <v>0</v>
      </c>
      <c r="L163" s="24"/>
      <c r="M163" s="24"/>
      <c r="N163" s="29"/>
      <c r="O163" s="93"/>
      <c r="P163" s="91"/>
      <c r="Q163" s="91"/>
      <c r="R163" s="90"/>
      <c r="S163" s="93"/>
      <c r="T163" s="91"/>
      <c r="U163" s="91"/>
      <c r="V163" s="90"/>
    </row>
    <row r="164" spans="1:22" x14ac:dyDescent="0.25">
      <c r="A164" s="88">
        <f t="shared" si="26"/>
        <v>156</v>
      </c>
      <c r="B164" s="22" t="s">
        <v>13</v>
      </c>
      <c r="C164" s="26">
        <f t="shared" si="20"/>
        <v>0</v>
      </c>
      <c r="D164" s="24">
        <f t="shared" si="20"/>
        <v>0</v>
      </c>
      <c r="E164" s="24">
        <f t="shared" si="20"/>
        <v>0</v>
      </c>
      <c r="F164" s="27"/>
      <c r="G164" s="23"/>
      <c r="H164" s="20"/>
      <c r="I164" s="20"/>
      <c r="J164" s="28"/>
      <c r="K164" s="26">
        <f t="shared" si="27"/>
        <v>0</v>
      </c>
      <c r="L164" s="24"/>
      <c r="M164" s="24"/>
      <c r="N164" s="29"/>
      <c r="O164" s="93"/>
      <c r="P164" s="91"/>
      <c r="Q164" s="91"/>
      <c r="R164" s="90"/>
      <c r="S164" s="93"/>
      <c r="T164" s="91"/>
      <c r="U164" s="91"/>
      <c r="V164" s="90"/>
    </row>
    <row r="165" spans="1:22" x14ac:dyDescent="0.25">
      <c r="A165" s="88">
        <f t="shared" si="26"/>
        <v>157</v>
      </c>
      <c r="B165" s="22" t="s">
        <v>14</v>
      </c>
      <c r="C165" s="26">
        <f t="shared" ref="C165:E174" si="28">G165+K165+O165+S165</f>
        <v>0</v>
      </c>
      <c r="D165" s="24">
        <f t="shared" si="28"/>
        <v>0</v>
      </c>
      <c r="E165" s="24">
        <f t="shared" si="28"/>
        <v>0</v>
      </c>
      <c r="F165" s="27"/>
      <c r="G165" s="23"/>
      <c r="H165" s="20"/>
      <c r="I165" s="20"/>
      <c r="J165" s="28"/>
      <c r="K165" s="26">
        <f t="shared" si="27"/>
        <v>0</v>
      </c>
      <c r="L165" s="24"/>
      <c r="M165" s="24"/>
      <c r="N165" s="29"/>
      <c r="O165" s="93"/>
      <c r="P165" s="91"/>
      <c r="Q165" s="91"/>
      <c r="R165" s="90"/>
      <c r="S165" s="93"/>
      <c r="T165" s="91"/>
      <c r="U165" s="91"/>
      <c r="V165" s="90"/>
    </row>
    <row r="166" spans="1:22" x14ac:dyDescent="0.25">
      <c r="A166" s="88">
        <f t="shared" si="26"/>
        <v>158</v>
      </c>
      <c r="B166" s="22" t="s">
        <v>27</v>
      </c>
      <c r="C166" s="26">
        <f t="shared" si="28"/>
        <v>0</v>
      </c>
      <c r="D166" s="24">
        <f t="shared" si="28"/>
        <v>0</v>
      </c>
      <c r="E166" s="24">
        <f t="shared" si="28"/>
        <v>0</v>
      </c>
      <c r="F166" s="27"/>
      <c r="G166" s="23">
        <f t="shared" si="24"/>
        <v>0</v>
      </c>
      <c r="H166" s="24"/>
      <c r="I166" s="20"/>
      <c r="J166" s="28"/>
      <c r="K166" s="26">
        <f t="shared" si="27"/>
        <v>0</v>
      </c>
      <c r="L166" s="24"/>
      <c r="M166" s="24"/>
      <c r="N166" s="29"/>
      <c r="O166" s="93"/>
      <c r="P166" s="91"/>
      <c r="Q166" s="91"/>
      <c r="R166" s="90"/>
      <c r="S166" s="93"/>
      <c r="T166" s="91"/>
      <c r="U166" s="91"/>
      <c r="V166" s="90"/>
    </row>
    <row r="167" spans="1:22" x14ac:dyDescent="0.25">
      <c r="A167" s="88">
        <f t="shared" si="26"/>
        <v>159</v>
      </c>
      <c r="B167" s="22" t="s">
        <v>16</v>
      </c>
      <c r="C167" s="26">
        <f t="shared" si="28"/>
        <v>0</v>
      </c>
      <c r="D167" s="24">
        <f t="shared" si="28"/>
        <v>0</v>
      </c>
      <c r="E167" s="24">
        <f t="shared" si="28"/>
        <v>0</v>
      </c>
      <c r="F167" s="27"/>
      <c r="G167" s="23"/>
      <c r="H167" s="20"/>
      <c r="I167" s="20"/>
      <c r="J167" s="28"/>
      <c r="K167" s="26">
        <f t="shared" si="27"/>
        <v>0</v>
      </c>
      <c r="L167" s="24"/>
      <c r="M167" s="24"/>
      <c r="N167" s="29"/>
      <c r="O167" s="93"/>
      <c r="P167" s="91"/>
      <c r="Q167" s="91"/>
      <c r="R167" s="90"/>
      <c r="S167" s="93"/>
      <c r="T167" s="91"/>
      <c r="U167" s="91"/>
      <c r="V167" s="90"/>
    </row>
    <row r="168" spans="1:22" x14ac:dyDescent="0.25">
      <c r="A168" s="88">
        <f t="shared" si="26"/>
        <v>160</v>
      </c>
      <c r="B168" s="51" t="s">
        <v>80</v>
      </c>
      <c r="C168" s="26">
        <f t="shared" si="28"/>
        <v>0</v>
      </c>
      <c r="D168" s="24">
        <f t="shared" si="28"/>
        <v>0</v>
      </c>
      <c r="E168" s="24">
        <f t="shared" si="28"/>
        <v>0</v>
      </c>
      <c r="F168" s="27"/>
      <c r="G168" s="98"/>
      <c r="H168" s="91"/>
      <c r="I168" s="91"/>
      <c r="J168" s="98"/>
      <c r="K168" s="32">
        <f t="shared" si="27"/>
        <v>0</v>
      </c>
      <c r="L168" s="24"/>
      <c r="M168" s="24"/>
      <c r="N168" s="95"/>
      <c r="O168" s="100"/>
      <c r="P168" s="91"/>
      <c r="Q168" s="91"/>
      <c r="R168" s="95"/>
      <c r="S168" s="100"/>
      <c r="T168" s="91"/>
      <c r="U168" s="91"/>
      <c r="V168" s="95"/>
    </row>
    <row r="169" spans="1:22" x14ac:dyDescent="0.25">
      <c r="A169" s="88">
        <f t="shared" si="26"/>
        <v>161</v>
      </c>
      <c r="B169" s="37" t="s">
        <v>154</v>
      </c>
      <c r="C169" s="17">
        <f t="shared" si="28"/>
        <v>0</v>
      </c>
      <c r="D169" s="20">
        <f t="shared" si="28"/>
        <v>0</v>
      </c>
      <c r="E169" s="20">
        <f t="shared" si="28"/>
        <v>0</v>
      </c>
      <c r="F169" s="27"/>
      <c r="G169" s="98"/>
      <c r="H169" s="24"/>
      <c r="I169" s="24"/>
      <c r="J169" s="94"/>
      <c r="K169" s="154">
        <f t="shared" si="27"/>
        <v>0</v>
      </c>
      <c r="L169" s="20"/>
      <c r="M169" s="20"/>
      <c r="N169" s="95"/>
      <c r="O169" s="100"/>
      <c r="P169" s="91"/>
      <c r="Q169" s="91"/>
      <c r="R169" s="95"/>
      <c r="S169" s="100"/>
      <c r="T169" s="91"/>
      <c r="U169" s="91"/>
      <c r="V169" s="95"/>
    </row>
    <row r="170" spans="1:22" x14ac:dyDescent="0.25">
      <c r="A170" s="88">
        <f t="shared" si="26"/>
        <v>162</v>
      </c>
      <c r="B170" s="22" t="s">
        <v>34</v>
      </c>
      <c r="C170" s="26">
        <f t="shared" si="28"/>
        <v>0</v>
      </c>
      <c r="D170" s="24">
        <f t="shared" si="28"/>
        <v>0</v>
      </c>
      <c r="E170" s="24"/>
      <c r="F170" s="27"/>
      <c r="G170" s="94">
        <f>G171+G172</f>
        <v>0</v>
      </c>
      <c r="H170" s="24"/>
      <c r="I170" s="91"/>
      <c r="J170" s="98"/>
      <c r="K170" s="100"/>
      <c r="L170" s="91"/>
      <c r="M170" s="91"/>
      <c r="N170" s="95"/>
      <c r="O170" s="100"/>
      <c r="P170" s="91"/>
      <c r="Q170" s="91"/>
      <c r="R170" s="95"/>
      <c r="S170" s="100"/>
      <c r="T170" s="91"/>
      <c r="U170" s="91"/>
      <c r="V170" s="95"/>
    </row>
    <row r="171" spans="1:22" x14ac:dyDescent="0.25">
      <c r="A171" s="88">
        <f t="shared" si="26"/>
        <v>163</v>
      </c>
      <c r="B171" s="116" t="s">
        <v>155</v>
      </c>
      <c r="C171" s="17">
        <f t="shared" si="28"/>
        <v>0</v>
      </c>
      <c r="D171" s="91">
        <f t="shared" si="28"/>
        <v>0</v>
      </c>
      <c r="E171" s="91"/>
      <c r="F171" s="90"/>
      <c r="G171" s="98">
        <f t="shared" si="24"/>
        <v>0</v>
      </c>
      <c r="H171" s="91"/>
      <c r="I171" s="91"/>
      <c r="J171" s="98"/>
      <c r="K171" s="100"/>
      <c r="L171" s="91"/>
      <c r="M171" s="91"/>
      <c r="N171" s="95"/>
      <c r="O171" s="100"/>
      <c r="P171" s="91"/>
      <c r="Q171" s="91"/>
      <c r="R171" s="95"/>
      <c r="S171" s="100"/>
      <c r="T171" s="91"/>
      <c r="U171" s="91"/>
      <c r="V171" s="95"/>
    </row>
    <row r="172" spans="1:22" x14ac:dyDescent="0.25">
      <c r="A172" s="88">
        <f t="shared" si="26"/>
        <v>164</v>
      </c>
      <c r="B172" s="37" t="s">
        <v>156</v>
      </c>
      <c r="C172" s="17">
        <f t="shared" si="28"/>
        <v>0</v>
      </c>
      <c r="D172" s="91">
        <f t="shared" si="28"/>
        <v>0</v>
      </c>
      <c r="E172" s="91"/>
      <c r="F172" s="90"/>
      <c r="G172" s="98">
        <f t="shared" ref="G172:G207" si="29">H172+J172</f>
        <v>0</v>
      </c>
      <c r="H172" s="91"/>
      <c r="I172" s="91"/>
      <c r="J172" s="98"/>
      <c r="K172" s="100"/>
      <c r="L172" s="91"/>
      <c r="M172" s="91"/>
      <c r="N172" s="95"/>
      <c r="O172" s="100"/>
      <c r="P172" s="91"/>
      <c r="Q172" s="91"/>
      <c r="R172" s="95"/>
      <c r="S172" s="100"/>
      <c r="T172" s="91"/>
      <c r="U172" s="91"/>
      <c r="V172" s="95"/>
    </row>
    <row r="173" spans="1:22" x14ac:dyDescent="0.25">
      <c r="A173" s="88">
        <v>165</v>
      </c>
      <c r="B173" s="22" t="s">
        <v>6</v>
      </c>
      <c r="C173" s="26">
        <f t="shared" si="28"/>
        <v>0</v>
      </c>
      <c r="D173" s="24">
        <f t="shared" si="28"/>
        <v>0</v>
      </c>
      <c r="E173" s="24">
        <f>I173+M173+Q173+U173</f>
        <v>0</v>
      </c>
      <c r="F173" s="27"/>
      <c r="G173" s="23"/>
      <c r="H173" s="24"/>
      <c r="I173" s="24"/>
      <c r="J173" s="92"/>
      <c r="K173" s="32">
        <f>L173+N173</f>
        <v>0</v>
      </c>
      <c r="L173" s="24"/>
      <c r="M173" s="24"/>
      <c r="N173" s="90"/>
      <c r="O173" s="93"/>
      <c r="P173" s="91"/>
      <c r="Q173" s="91"/>
      <c r="R173" s="90"/>
      <c r="S173" s="26">
        <f>T173+V173</f>
        <v>0</v>
      </c>
      <c r="T173" s="24"/>
      <c r="U173" s="24"/>
      <c r="V173" s="90"/>
    </row>
    <row r="174" spans="1:22" ht="13.8" thickBot="1" x14ac:dyDescent="0.3">
      <c r="A174" s="117">
        <f t="shared" si="26"/>
        <v>166</v>
      </c>
      <c r="B174" s="155" t="s">
        <v>157</v>
      </c>
      <c r="C174" s="46">
        <f t="shared" si="28"/>
        <v>0</v>
      </c>
      <c r="D174" s="138">
        <f t="shared" si="28"/>
        <v>0</v>
      </c>
      <c r="E174" s="138">
        <f>I174+M174+Q174+U174</f>
        <v>0</v>
      </c>
      <c r="F174" s="139"/>
      <c r="G174" s="156"/>
      <c r="H174" s="138"/>
      <c r="I174" s="138"/>
      <c r="J174" s="157"/>
      <c r="K174" s="154">
        <f>L174+N174</f>
        <v>0</v>
      </c>
      <c r="L174" s="138"/>
      <c r="M174" s="138"/>
      <c r="N174" s="139"/>
      <c r="O174" s="137"/>
      <c r="P174" s="138"/>
      <c r="Q174" s="138"/>
      <c r="R174" s="139"/>
      <c r="S174" s="17">
        <f>T174+V174</f>
        <v>0</v>
      </c>
      <c r="T174" s="138"/>
      <c r="U174" s="138"/>
      <c r="V174" s="139"/>
    </row>
    <row r="175" spans="1:22" ht="42" thickBot="1" x14ac:dyDescent="0.3">
      <c r="A175" s="68">
        <f t="shared" si="26"/>
        <v>167</v>
      </c>
      <c r="B175" s="69" t="s">
        <v>158</v>
      </c>
      <c r="C175" s="61">
        <f t="shared" ref="C175:L175" si="30">C176+C185+SUM(C187:C196)</f>
        <v>0</v>
      </c>
      <c r="D175" s="57">
        <f t="shared" si="30"/>
        <v>0</v>
      </c>
      <c r="E175" s="57">
        <f t="shared" si="30"/>
        <v>0</v>
      </c>
      <c r="F175" s="59">
        <f t="shared" si="30"/>
        <v>0</v>
      </c>
      <c r="G175" s="70">
        <f t="shared" si="30"/>
        <v>0</v>
      </c>
      <c r="H175" s="57">
        <f t="shared" si="30"/>
        <v>0</v>
      </c>
      <c r="I175" s="57">
        <f>I176+I185+SUM(I187:I196)</f>
        <v>0</v>
      </c>
      <c r="J175" s="62">
        <f t="shared" si="30"/>
        <v>0</v>
      </c>
      <c r="K175" s="61">
        <f t="shared" si="30"/>
        <v>0</v>
      </c>
      <c r="L175" s="57">
        <f t="shared" si="30"/>
        <v>0</v>
      </c>
      <c r="M175" s="57"/>
      <c r="N175" s="72">
        <f>N176+N185+SUM(N187:N196)</f>
        <v>0</v>
      </c>
      <c r="O175" s="61"/>
      <c r="P175" s="57"/>
      <c r="Q175" s="57"/>
      <c r="R175" s="72"/>
      <c r="S175" s="61">
        <f>S176+S185+SUM(S187:S196)</f>
        <v>0</v>
      </c>
      <c r="T175" s="57">
        <f>T176+T185+SUM(T187:T196)</f>
        <v>0</v>
      </c>
      <c r="U175" s="57">
        <f>U176+U185+SUM(U187:U196)</f>
        <v>0</v>
      </c>
      <c r="V175" s="62">
        <f>V176+V185+SUM(V187:V196)</f>
        <v>0</v>
      </c>
    </row>
    <row r="176" spans="1:22" x14ac:dyDescent="0.25">
      <c r="A176" s="158">
        <f t="shared" si="26"/>
        <v>168</v>
      </c>
      <c r="B176" s="159" t="s">
        <v>89</v>
      </c>
      <c r="C176" s="128">
        <f>G176+K176+O176+S176</f>
        <v>0</v>
      </c>
      <c r="D176" s="108">
        <f>H176+L176+P176+T176</f>
        <v>0</v>
      </c>
      <c r="E176" s="108"/>
      <c r="F176" s="111">
        <f>J176+N176+R176+V176</f>
        <v>0</v>
      </c>
      <c r="G176" s="107">
        <f>G177+G179+G180+G181+G182+G183+G184</f>
        <v>0</v>
      </c>
      <c r="H176" s="108">
        <f>H177+H179+H180+H181+H182+H183+H184</f>
        <v>0</v>
      </c>
      <c r="I176" s="108"/>
      <c r="J176" s="160">
        <f>J177+J179</f>
        <v>0</v>
      </c>
      <c r="K176" s="107">
        <f>L176+N176</f>
        <v>0</v>
      </c>
      <c r="L176" s="107">
        <f>L177+L180+L181</f>
        <v>0</v>
      </c>
      <c r="M176" s="107"/>
      <c r="N176" s="161">
        <f>N177+N180+N181</f>
        <v>0</v>
      </c>
      <c r="O176" s="162"/>
      <c r="P176" s="163"/>
      <c r="Q176" s="163"/>
      <c r="R176" s="109"/>
      <c r="S176" s="129"/>
      <c r="T176" s="114"/>
      <c r="U176" s="114"/>
      <c r="V176" s="110"/>
    </row>
    <row r="177" spans="1:22" x14ac:dyDescent="0.25">
      <c r="A177" s="164">
        <f t="shared" si="26"/>
        <v>169</v>
      </c>
      <c r="B177" s="37" t="s">
        <v>159</v>
      </c>
      <c r="C177" s="17">
        <f>G177+K177+O177+S177</f>
        <v>0</v>
      </c>
      <c r="D177" s="91">
        <f>H177</f>
        <v>0</v>
      </c>
      <c r="E177" s="91"/>
      <c r="F177" s="92">
        <f>J177+N177+R177+V177</f>
        <v>0</v>
      </c>
      <c r="G177" s="93">
        <f t="shared" si="29"/>
        <v>0</v>
      </c>
      <c r="H177" s="20"/>
      <c r="I177" s="20"/>
      <c r="J177" s="29"/>
      <c r="K177" s="85">
        <f>L177+N177</f>
        <v>0</v>
      </c>
      <c r="L177" s="91"/>
      <c r="M177" s="91"/>
      <c r="N177" s="90">
        <f>N178</f>
        <v>0</v>
      </c>
      <c r="O177" s="93"/>
      <c r="P177" s="91"/>
      <c r="Q177" s="91"/>
      <c r="R177" s="90"/>
      <c r="S177" s="93"/>
      <c r="T177" s="91"/>
      <c r="U177" s="91"/>
      <c r="V177" s="90"/>
    </row>
    <row r="178" spans="1:22" x14ac:dyDescent="0.25">
      <c r="A178" s="164">
        <f t="shared" si="26"/>
        <v>170</v>
      </c>
      <c r="B178" s="37" t="s">
        <v>160</v>
      </c>
      <c r="C178" s="17">
        <f t="shared" ref="C178:E208" si="31">G178+K178+O178+S178</f>
        <v>0</v>
      </c>
      <c r="D178" s="91"/>
      <c r="E178" s="91"/>
      <c r="F178" s="92">
        <f>J178+N178+R178+V178</f>
        <v>0</v>
      </c>
      <c r="G178" s="93"/>
      <c r="H178" s="20"/>
      <c r="I178" s="91"/>
      <c r="J178" s="90"/>
      <c r="K178" s="93">
        <f>L178+N178</f>
        <v>0</v>
      </c>
      <c r="L178" s="91"/>
      <c r="M178" s="91"/>
      <c r="N178" s="90"/>
      <c r="O178" s="93"/>
      <c r="P178" s="91"/>
      <c r="Q178" s="91"/>
      <c r="R178" s="90"/>
      <c r="S178" s="93"/>
      <c r="T178" s="91"/>
      <c r="U178" s="91"/>
      <c r="V178" s="90"/>
    </row>
    <row r="179" spans="1:22" ht="26.4" x14ac:dyDescent="0.25">
      <c r="A179" s="164">
        <v>171</v>
      </c>
      <c r="B179" s="165" t="s">
        <v>161</v>
      </c>
      <c r="C179" s="154">
        <f t="shared" si="31"/>
        <v>0</v>
      </c>
      <c r="D179" s="20"/>
      <c r="E179" s="20"/>
      <c r="F179" s="92">
        <f>J179+N179+R179+V179</f>
        <v>0</v>
      </c>
      <c r="G179" s="93">
        <f t="shared" si="29"/>
        <v>0</v>
      </c>
      <c r="H179" s="20"/>
      <c r="I179" s="91"/>
      <c r="J179" s="10"/>
      <c r="K179" s="93"/>
      <c r="L179" s="91"/>
      <c r="M179" s="91"/>
      <c r="N179" s="90"/>
      <c r="O179" s="93"/>
      <c r="P179" s="91"/>
      <c r="Q179" s="91"/>
      <c r="R179" s="90"/>
      <c r="S179" s="93"/>
      <c r="T179" s="91"/>
      <c r="U179" s="91"/>
      <c r="V179" s="90"/>
    </row>
    <row r="180" spans="1:22" x14ac:dyDescent="0.25">
      <c r="A180" s="164">
        <f t="shared" si="26"/>
        <v>172</v>
      </c>
      <c r="B180" s="37" t="s">
        <v>162</v>
      </c>
      <c r="C180" s="17">
        <f t="shared" si="31"/>
        <v>0</v>
      </c>
      <c r="D180" s="91">
        <f t="shared" si="31"/>
        <v>0</v>
      </c>
      <c r="E180" s="91"/>
      <c r="F180" s="92"/>
      <c r="G180" s="93">
        <f t="shared" si="29"/>
        <v>0</v>
      </c>
      <c r="H180" s="91"/>
      <c r="I180" s="91"/>
      <c r="J180" s="90"/>
      <c r="K180" s="93"/>
      <c r="L180" s="91"/>
      <c r="M180" s="91"/>
      <c r="N180" s="90"/>
      <c r="O180" s="93"/>
      <c r="P180" s="91"/>
      <c r="Q180" s="91"/>
      <c r="R180" s="90"/>
      <c r="S180" s="93"/>
      <c r="T180" s="91"/>
      <c r="U180" s="91"/>
      <c r="V180" s="90"/>
    </row>
    <row r="181" spans="1:22" x14ac:dyDescent="0.25">
      <c r="A181" s="164">
        <f t="shared" si="26"/>
        <v>173</v>
      </c>
      <c r="B181" s="37" t="s">
        <v>154</v>
      </c>
      <c r="C181" s="17">
        <f t="shared" si="31"/>
        <v>0</v>
      </c>
      <c r="D181" s="91">
        <f t="shared" si="31"/>
        <v>0</v>
      </c>
      <c r="E181" s="91"/>
      <c r="F181" s="92"/>
      <c r="G181" s="93"/>
      <c r="H181" s="97"/>
      <c r="I181" s="97"/>
      <c r="J181" s="95"/>
      <c r="K181" s="93">
        <f>L181+N181</f>
        <v>0</v>
      </c>
      <c r="L181" s="97"/>
      <c r="M181" s="97"/>
      <c r="N181" s="95"/>
      <c r="O181" s="93"/>
      <c r="P181" s="97"/>
      <c r="Q181" s="97"/>
      <c r="R181" s="95"/>
      <c r="S181" s="93"/>
      <c r="T181" s="97"/>
      <c r="U181" s="97"/>
      <c r="V181" s="95"/>
    </row>
    <row r="182" spans="1:22" x14ac:dyDescent="0.25">
      <c r="A182" s="164">
        <v>174</v>
      </c>
      <c r="B182" s="37" t="s">
        <v>163</v>
      </c>
      <c r="C182" s="17">
        <f t="shared" si="31"/>
        <v>0</v>
      </c>
      <c r="D182" s="91">
        <f t="shared" si="31"/>
        <v>0</v>
      </c>
      <c r="E182" s="91"/>
      <c r="F182" s="92"/>
      <c r="G182" s="93">
        <f t="shared" si="29"/>
        <v>0</v>
      </c>
      <c r="H182" s="91"/>
      <c r="I182" s="97"/>
      <c r="J182" s="95"/>
      <c r="K182" s="100"/>
      <c r="L182" s="91"/>
      <c r="M182" s="97"/>
      <c r="N182" s="95"/>
      <c r="O182" s="100"/>
      <c r="P182" s="91"/>
      <c r="Q182" s="97"/>
      <c r="R182" s="95"/>
      <c r="S182" s="100"/>
      <c r="T182" s="91"/>
      <c r="U182" s="97"/>
      <c r="V182" s="95"/>
    </row>
    <row r="183" spans="1:22" x14ac:dyDescent="0.25">
      <c r="A183" s="164">
        <v>175</v>
      </c>
      <c r="B183" s="37" t="s">
        <v>164</v>
      </c>
      <c r="C183" s="17">
        <f t="shared" si="31"/>
        <v>0</v>
      </c>
      <c r="D183" s="91">
        <f t="shared" si="31"/>
        <v>0</v>
      </c>
      <c r="E183" s="91"/>
      <c r="F183" s="92"/>
      <c r="G183" s="100">
        <f t="shared" si="29"/>
        <v>0</v>
      </c>
      <c r="H183" s="91"/>
      <c r="I183" s="97"/>
      <c r="J183" s="95"/>
      <c r="K183" s="100"/>
      <c r="L183" s="91"/>
      <c r="M183" s="97"/>
      <c r="N183" s="95"/>
      <c r="O183" s="100"/>
      <c r="P183" s="91"/>
      <c r="Q183" s="97"/>
      <c r="R183" s="95"/>
      <c r="S183" s="100"/>
      <c r="T183" s="91"/>
      <c r="U183" s="97"/>
      <c r="V183" s="95"/>
    </row>
    <row r="184" spans="1:22" x14ac:dyDescent="0.25">
      <c r="A184" s="164">
        <v>176</v>
      </c>
      <c r="B184" s="37" t="s">
        <v>165</v>
      </c>
      <c r="C184" s="17">
        <f t="shared" si="31"/>
        <v>0</v>
      </c>
      <c r="D184" s="91">
        <f t="shared" si="31"/>
        <v>0</v>
      </c>
      <c r="E184" s="91"/>
      <c r="F184" s="92"/>
      <c r="G184" s="100">
        <f t="shared" si="29"/>
        <v>0</v>
      </c>
      <c r="H184" s="91"/>
      <c r="I184" s="97"/>
      <c r="J184" s="95"/>
      <c r="K184" s="100"/>
      <c r="L184" s="91"/>
      <c r="M184" s="97"/>
      <c r="N184" s="95"/>
      <c r="O184" s="100"/>
      <c r="P184" s="91"/>
      <c r="Q184" s="97"/>
      <c r="R184" s="95"/>
      <c r="S184" s="100"/>
      <c r="T184" s="91"/>
      <c r="U184" s="97"/>
      <c r="V184" s="95"/>
    </row>
    <row r="185" spans="1:22" x14ac:dyDescent="0.25">
      <c r="A185" s="164">
        <v>177</v>
      </c>
      <c r="B185" s="22" t="s">
        <v>94</v>
      </c>
      <c r="C185" s="26">
        <f t="shared" si="31"/>
        <v>0</v>
      </c>
      <c r="D185" s="24">
        <f>H185</f>
        <v>0</v>
      </c>
      <c r="E185" s="24"/>
      <c r="F185" s="25"/>
      <c r="G185" s="32">
        <f>G186</f>
        <v>0</v>
      </c>
      <c r="H185" s="24">
        <f>H186</f>
        <v>0</v>
      </c>
      <c r="I185" s="91"/>
      <c r="J185" s="95"/>
      <c r="K185" s="100"/>
      <c r="L185" s="91"/>
      <c r="M185" s="91"/>
      <c r="N185" s="95"/>
      <c r="O185" s="100"/>
      <c r="P185" s="91"/>
      <c r="Q185" s="91"/>
      <c r="R185" s="95"/>
      <c r="S185" s="100"/>
      <c r="T185" s="91"/>
      <c r="U185" s="91"/>
      <c r="V185" s="95"/>
    </row>
    <row r="186" spans="1:22" x14ac:dyDescent="0.25">
      <c r="A186" s="164">
        <f t="shared" si="26"/>
        <v>178</v>
      </c>
      <c r="B186" s="37" t="s">
        <v>166</v>
      </c>
      <c r="C186" s="17">
        <f t="shared" si="31"/>
        <v>0</v>
      </c>
      <c r="D186" s="91">
        <f t="shared" si="31"/>
        <v>0</v>
      </c>
      <c r="E186" s="91"/>
      <c r="F186" s="92"/>
      <c r="G186" s="100">
        <f t="shared" si="29"/>
        <v>0</v>
      </c>
      <c r="H186" s="91"/>
      <c r="I186" s="91"/>
      <c r="J186" s="95"/>
      <c r="K186" s="100"/>
      <c r="L186" s="91"/>
      <c r="M186" s="91"/>
      <c r="N186" s="95"/>
      <c r="O186" s="100"/>
      <c r="P186" s="91"/>
      <c r="Q186" s="91"/>
      <c r="R186" s="95"/>
      <c r="S186" s="100"/>
      <c r="T186" s="91"/>
      <c r="U186" s="91"/>
      <c r="V186" s="95"/>
    </row>
    <row r="187" spans="1:22" x14ac:dyDescent="0.25">
      <c r="A187" s="164">
        <v>179</v>
      </c>
      <c r="B187" s="22" t="s">
        <v>7</v>
      </c>
      <c r="C187" s="26">
        <f t="shared" si="31"/>
        <v>0</v>
      </c>
      <c r="D187" s="24">
        <f t="shared" si="31"/>
        <v>0</v>
      </c>
      <c r="E187" s="24">
        <f t="shared" si="31"/>
        <v>0</v>
      </c>
      <c r="F187" s="25"/>
      <c r="G187" s="26">
        <f t="shared" si="29"/>
        <v>0</v>
      </c>
      <c r="H187" s="24"/>
      <c r="I187" s="24"/>
      <c r="J187" s="29"/>
      <c r="K187" s="26"/>
      <c r="L187" s="91"/>
      <c r="M187" s="91"/>
      <c r="N187" s="90"/>
      <c r="O187" s="93"/>
      <c r="P187" s="91"/>
      <c r="Q187" s="91"/>
      <c r="R187" s="90"/>
      <c r="S187" s="26">
        <f>T187+V187</f>
        <v>0</v>
      </c>
      <c r="T187" s="24"/>
      <c r="U187" s="24"/>
      <c r="V187" s="27"/>
    </row>
    <row r="188" spans="1:22" x14ac:dyDescent="0.25">
      <c r="A188" s="164">
        <f t="shared" si="26"/>
        <v>180</v>
      </c>
      <c r="B188" s="22" t="s">
        <v>8</v>
      </c>
      <c r="C188" s="26">
        <f t="shared" si="31"/>
        <v>0</v>
      </c>
      <c r="D188" s="24">
        <f t="shared" si="31"/>
        <v>0</v>
      </c>
      <c r="E188" s="24">
        <f t="shared" si="31"/>
        <v>0</v>
      </c>
      <c r="F188" s="25"/>
      <c r="G188" s="26">
        <f t="shared" si="29"/>
        <v>0</v>
      </c>
      <c r="H188" s="24"/>
      <c r="I188" s="24"/>
      <c r="J188" s="29"/>
      <c r="K188" s="26"/>
      <c r="L188" s="91"/>
      <c r="M188" s="91"/>
      <c r="N188" s="90"/>
      <c r="O188" s="93"/>
      <c r="P188" s="91"/>
      <c r="Q188" s="91"/>
      <c r="R188" s="90"/>
      <c r="S188" s="26"/>
      <c r="T188" s="24"/>
      <c r="U188" s="24"/>
      <c r="V188" s="27"/>
    </row>
    <row r="189" spans="1:22" x14ac:dyDescent="0.25">
      <c r="A189" s="164">
        <f t="shared" si="26"/>
        <v>181</v>
      </c>
      <c r="B189" s="22" t="s">
        <v>9</v>
      </c>
      <c r="C189" s="26">
        <f t="shared" si="31"/>
        <v>0</v>
      </c>
      <c r="D189" s="24">
        <f t="shared" si="31"/>
        <v>0</v>
      </c>
      <c r="E189" s="24">
        <f t="shared" si="31"/>
        <v>0</v>
      </c>
      <c r="F189" s="25"/>
      <c r="G189" s="26">
        <f t="shared" si="29"/>
        <v>0</v>
      </c>
      <c r="H189" s="24"/>
      <c r="I189" s="24"/>
      <c r="J189" s="27"/>
      <c r="K189" s="26"/>
      <c r="L189" s="91"/>
      <c r="M189" s="91"/>
      <c r="N189" s="90"/>
      <c r="O189" s="93"/>
      <c r="P189" s="91"/>
      <c r="Q189" s="91"/>
      <c r="R189" s="90"/>
      <c r="S189" s="26">
        <f>T189+V189</f>
        <v>0</v>
      </c>
      <c r="T189" s="24"/>
      <c r="U189" s="24"/>
      <c r="V189" s="27"/>
    </row>
    <row r="190" spans="1:22" x14ac:dyDescent="0.25">
      <c r="A190" s="164">
        <f t="shared" si="26"/>
        <v>182</v>
      </c>
      <c r="B190" s="22" t="s">
        <v>10</v>
      </c>
      <c r="C190" s="26">
        <f t="shared" si="31"/>
        <v>0</v>
      </c>
      <c r="D190" s="24">
        <f t="shared" si="31"/>
        <v>0</v>
      </c>
      <c r="E190" s="24">
        <f t="shared" si="31"/>
        <v>0</v>
      </c>
      <c r="F190" s="25"/>
      <c r="G190" s="26">
        <f t="shared" si="29"/>
        <v>0</v>
      </c>
      <c r="H190" s="24"/>
      <c r="I190" s="24"/>
      <c r="J190" s="27"/>
      <c r="K190" s="26"/>
      <c r="L190" s="91"/>
      <c r="M190" s="91"/>
      <c r="N190" s="90"/>
      <c r="O190" s="93"/>
      <c r="P190" s="91"/>
      <c r="Q190" s="91"/>
      <c r="R190" s="90"/>
      <c r="S190" s="26"/>
      <c r="T190" s="24"/>
      <c r="U190" s="24"/>
      <c r="V190" s="27"/>
    </row>
    <row r="191" spans="1:22" x14ac:dyDescent="0.25">
      <c r="A191" s="164">
        <f t="shared" si="26"/>
        <v>183</v>
      </c>
      <c r="B191" s="22" t="s">
        <v>11</v>
      </c>
      <c r="C191" s="26">
        <f t="shared" si="31"/>
        <v>0</v>
      </c>
      <c r="D191" s="24">
        <f t="shared" si="31"/>
        <v>0</v>
      </c>
      <c r="E191" s="24">
        <f t="shared" si="31"/>
        <v>0</v>
      </c>
      <c r="F191" s="25"/>
      <c r="G191" s="26">
        <f t="shared" si="29"/>
        <v>0</v>
      </c>
      <c r="H191" s="24"/>
      <c r="I191" s="24"/>
      <c r="J191" s="27"/>
      <c r="K191" s="26"/>
      <c r="L191" s="91"/>
      <c r="M191" s="91"/>
      <c r="N191" s="90"/>
      <c r="O191" s="93"/>
      <c r="P191" s="91"/>
      <c r="Q191" s="91"/>
      <c r="R191" s="90"/>
      <c r="S191" s="26"/>
      <c r="T191" s="24"/>
      <c r="U191" s="24"/>
      <c r="V191" s="27"/>
    </row>
    <row r="192" spans="1:22" x14ac:dyDescent="0.25">
      <c r="A192" s="164">
        <f t="shared" si="26"/>
        <v>184</v>
      </c>
      <c r="B192" s="22" t="s">
        <v>12</v>
      </c>
      <c r="C192" s="26">
        <f t="shared" si="31"/>
        <v>0</v>
      </c>
      <c r="D192" s="24">
        <f t="shared" si="31"/>
        <v>0</v>
      </c>
      <c r="E192" s="24">
        <f t="shared" si="31"/>
        <v>0</v>
      </c>
      <c r="F192" s="25"/>
      <c r="G192" s="26">
        <f t="shared" si="29"/>
        <v>0</v>
      </c>
      <c r="H192" s="24"/>
      <c r="I192" s="24"/>
      <c r="J192" s="27"/>
      <c r="K192" s="26"/>
      <c r="L192" s="91"/>
      <c r="M192" s="91"/>
      <c r="N192" s="90"/>
      <c r="O192" s="93"/>
      <c r="P192" s="91"/>
      <c r="Q192" s="91"/>
      <c r="R192" s="90"/>
      <c r="S192" s="26"/>
      <c r="T192" s="24"/>
      <c r="U192" s="24"/>
      <c r="V192" s="27"/>
    </row>
    <row r="193" spans="1:22" x14ac:dyDescent="0.25">
      <c r="A193" s="164">
        <f t="shared" si="26"/>
        <v>185</v>
      </c>
      <c r="B193" s="22" t="s">
        <v>13</v>
      </c>
      <c r="C193" s="26">
        <f t="shared" si="31"/>
        <v>0</v>
      </c>
      <c r="D193" s="24">
        <f t="shared" si="31"/>
        <v>0</v>
      </c>
      <c r="E193" s="24">
        <f t="shared" si="31"/>
        <v>0</v>
      </c>
      <c r="F193" s="25"/>
      <c r="G193" s="26">
        <f t="shared" si="29"/>
        <v>0</v>
      </c>
      <c r="H193" s="24"/>
      <c r="I193" s="24"/>
      <c r="J193" s="27"/>
      <c r="K193" s="26"/>
      <c r="L193" s="91"/>
      <c r="M193" s="91"/>
      <c r="N193" s="90"/>
      <c r="O193" s="93"/>
      <c r="P193" s="91"/>
      <c r="Q193" s="91"/>
      <c r="R193" s="90"/>
      <c r="S193" s="26">
        <f>T193+V193</f>
        <v>0</v>
      </c>
      <c r="T193" s="24"/>
      <c r="U193" s="24"/>
      <c r="V193" s="27"/>
    </row>
    <row r="194" spans="1:22" x14ac:dyDescent="0.25">
      <c r="A194" s="164">
        <f t="shared" si="26"/>
        <v>186</v>
      </c>
      <c r="B194" s="22" t="s">
        <v>14</v>
      </c>
      <c r="C194" s="26">
        <f t="shared" si="31"/>
        <v>0</v>
      </c>
      <c r="D194" s="24">
        <f t="shared" si="31"/>
        <v>0</v>
      </c>
      <c r="E194" s="24">
        <f t="shared" si="31"/>
        <v>0</v>
      </c>
      <c r="F194" s="25"/>
      <c r="G194" s="26">
        <f t="shared" si="29"/>
        <v>0</v>
      </c>
      <c r="H194" s="24"/>
      <c r="I194" s="24"/>
      <c r="J194" s="27"/>
      <c r="K194" s="26"/>
      <c r="L194" s="91"/>
      <c r="M194" s="91"/>
      <c r="N194" s="90"/>
      <c r="O194" s="93"/>
      <c r="P194" s="91"/>
      <c r="Q194" s="91"/>
      <c r="R194" s="90"/>
      <c r="S194" s="26"/>
      <c r="T194" s="24"/>
      <c r="U194" s="24"/>
      <c r="V194" s="27"/>
    </row>
    <row r="195" spans="1:22" x14ac:dyDescent="0.25">
      <c r="A195" s="164">
        <f t="shared" si="26"/>
        <v>187</v>
      </c>
      <c r="B195" s="22" t="s">
        <v>27</v>
      </c>
      <c r="C195" s="26">
        <f t="shared" si="31"/>
        <v>0</v>
      </c>
      <c r="D195" s="24">
        <f t="shared" si="31"/>
        <v>0</v>
      </c>
      <c r="E195" s="24">
        <f t="shared" si="31"/>
        <v>0</v>
      </c>
      <c r="F195" s="25"/>
      <c r="G195" s="26">
        <f t="shared" si="29"/>
        <v>0</v>
      </c>
      <c r="H195" s="24"/>
      <c r="I195" s="24"/>
      <c r="J195" s="27"/>
      <c r="K195" s="26"/>
      <c r="L195" s="91"/>
      <c r="M195" s="91"/>
      <c r="N195" s="90"/>
      <c r="O195" s="93"/>
      <c r="P195" s="91"/>
      <c r="Q195" s="91"/>
      <c r="R195" s="90"/>
      <c r="S195" s="26"/>
      <c r="T195" s="24"/>
      <c r="U195" s="24"/>
      <c r="V195" s="27"/>
    </row>
    <row r="196" spans="1:22" ht="13.8" thickBot="1" x14ac:dyDescent="0.3">
      <c r="A196" s="166">
        <f t="shared" si="26"/>
        <v>188</v>
      </c>
      <c r="B196" s="22" t="s">
        <v>16</v>
      </c>
      <c r="C196" s="26">
        <f t="shared" si="31"/>
        <v>0</v>
      </c>
      <c r="D196" s="24">
        <f t="shared" si="31"/>
        <v>0</v>
      </c>
      <c r="E196" s="24">
        <f>I196+M196+Q196+U196</f>
        <v>0</v>
      </c>
      <c r="F196" s="25"/>
      <c r="G196" s="54">
        <f t="shared" si="29"/>
        <v>0</v>
      </c>
      <c r="H196" s="53"/>
      <c r="I196" s="53"/>
      <c r="J196" s="56"/>
      <c r="K196" s="26"/>
      <c r="L196" s="91"/>
      <c r="M196" s="91"/>
      <c r="N196" s="90"/>
      <c r="O196" s="93"/>
      <c r="P196" s="91"/>
      <c r="Q196" s="91"/>
      <c r="R196" s="90"/>
      <c r="S196" s="54">
        <f>T196+V196</f>
        <v>0</v>
      </c>
      <c r="T196" s="53"/>
      <c r="U196" s="53"/>
      <c r="V196" s="56"/>
    </row>
    <row r="197" spans="1:22" ht="28.2" thickBot="1" x14ac:dyDescent="0.3">
      <c r="A197" s="68">
        <v>189</v>
      </c>
      <c r="B197" s="69" t="s">
        <v>167</v>
      </c>
      <c r="C197" s="70">
        <f t="shared" si="31"/>
        <v>0</v>
      </c>
      <c r="D197" s="57">
        <f t="shared" si="31"/>
        <v>0</v>
      </c>
      <c r="E197" s="57"/>
      <c r="F197" s="62"/>
      <c r="G197" s="70">
        <f>G198+G200+G203+G206</f>
        <v>0</v>
      </c>
      <c r="H197" s="57">
        <f>H198+H200+H203+H206</f>
        <v>0</v>
      </c>
      <c r="I197" s="57"/>
      <c r="J197" s="62"/>
      <c r="K197" s="71">
        <f>K201</f>
        <v>0</v>
      </c>
      <c r="L197" s="57">
        <f>L201</f>
        <v>0</v>
      </c>
      <c r="M197" s="57"/>
      <c r="N197" s="62"/>
      <c r="O197" s="70"/>
      <c r="P197" s="57"/>
      <c r="Q197" s="57"/>
      <c r="R197" s="62"/>
      <c r="S197" s="57"/>
      <c r="T197" s="57"/>
      <c r="U197" s="57"/>
      <c r="V197" s="62"/>
    </row>
    <row r="198" spans="1:22" x14ac:dyDescent="0.25">
      <c r="A198" s="73">
        <v>190</v>
      </c>
      <c r="B198" s="87" t="s">
        <v>91</v>
      </c>
      <c r="C198" s="82">
        <f t="shared" si="31"/>
        <v>0</v>
      </c>
      <c r="D198" s="80">
        <f t="shared" si="31"/>
        <v>0</v>
      </c>
      <c r="E198" s="80"/>
      <c r="F198" s="83"/>
      <c r="G198" s="84">
        <f>G199</f>
        <v>0</v>
      </c>
      <c r="H198" s="80">
        <f>H199</f>
        <v>0</v>
      </c>
      <c r="I198" s="114"/>
      <c r="J198" s="106"/>
      <c r="K198" s="167"/>
      <c r="L198" s="114"/>
      <c r="M198" s="114"/>
      <c r="N198" s="168"/>
      <c r="O198" s="167"/>
      <c r="P198" s="114"/>
      <c r="Q198" s="114"/>
      <c r="R198" s="168"/>
      <c r="S198" s="167"/>
      <c r="T198" s="114"/>
      <c r="U198" s="114"/>
      <c r="V198" s="168"/>
    </row>
    <row r="199" spans="1:22" x14ac:dyDescent="0.25">
      <c r="A199" s="88">
        <f t="shared" si="26"/>
        <v>191</v>
      </c>
      <c r="B199" s="37" t="s">
        <v>168</v>
      </c>
      <c r="C199" s="17">
        <f t="shared" si="31"/>
        <v>0</v>
      </c>
      <c r="D199" s="91">
        <f t="shared" si="31"/>
        <v>0</v>
      </c>
      <c r="E199" s="91"/>
      <c r="F199" s="90"/>
      <c r="G199" s="97">
        <f t="shared" si="29"/>
        <v>0</v>
      </c>
      <c r="H199" s="92"/>
      <c r="I199" s="91"/>
      <c r="J199" s="92"/>
      <c r="K199" s="93"/>
      <c r="L199" s="91"/>
      <c r="M199" s="91"/>
      <c r="N199" s="90"/>
      <c r="O199" s="93"/>
      <c r="P199" s="91"/>
      <c r="Q199" s="91"/>
      <c r="R199" s="90"/>
      <c r="S199" s="93"/>
      <c r="T199" s="91"/>
      <c r="U199" s="91"/>
      <c r="V199" s="90"/>
    </row>
    <row r="200" spans="1:22" x14ac:dyDescent="0.25">
      <c r="A200" s="88">
        <f t="shared" si="26"/>
        <v>192</v>
      </c>
      <c r="B200" s="22" t="s">
        <v>169</v>
      </c>
      <c r="C200" s="26">
        <f t="shared" si="31"/>
        <v>0</v>
      </c>
      <c r="D200" s="24">
        <f t="shared" si="31"/>
        <v>0</v>
      </c>
      <c r="E200" s="24"/>
      <c r="F200" s="27"/>
      <c r="G200" s="94">
        <f>G202</f>
        <v>0</v>
      </c>
      <c r="H200" s="24">
        <f>H202</f>
        <v>0</v>
      </c>
      <c r="I200" s="91"/>
      <c r="J200" s="92"/>
      <c r="K200" s="32">
        <f>K201</f>
        <v>0</v>
      </c>
      <c r="L200" s="24">
        <f>L201</f>
        <v>0</v>
      </c>
      <c r="M200" s="91"/>
      <c r="N200" s="90"/>
      <c r="O200" s="93"/>
      <c r="P200" s="91"/>
      <c r="Q200" s="91"/>
      <c r="R200" s="90"/>
      <c r="S200" s="93"/>
      <c r="T200" s="91"/>
      <c r="U200" s="91"/>
      <c r="V200" s="90"/>
    </row>
    <row r="201" spans="1:22" x14ac:dyDescent="0.25">
      <c r="A201" s="88">
        <f t="shared" si="26"/>
        <v>193</v>
      </c>
      <c r="B201" s="37" t="s">
        <v>170</v>
      </c>
      <c r="C201" s="17">
        <f t="shared" si="31"/>
        <v>0</v>
      </c>
      <c r="D201" s="20">
        <f t="shared" si="31"/>
        <v>0</v>
      </c>
      <c r="E201" s="24"/>
      <c r="F201" s="27"/>
      <c r="G201" s="23"/>
      <c r="H201" s="94"/>
      <c r="I201" s="91"/>
      <c r="J201" s="92"/>
      <c r="K201" s="93">
        <f>L201+N201</f>
        <v>0</v>
      </c>
      <c r="L201" s="91"/>
      <c r="M201" s="91"/>
      <c r="N201" s="90"/>
      <c r="O201" s="93"/>
      <c r="P201" s="91"/>
      <c r="Q201" s="91"/>
      <c r="R201" s="90"/>
      <c r="S201" s="93"/>
      <c r="T201" s="91"/>
      <c r="U201" s="91"/>
      <c r="V201" s="90"/>
    </row>
    <row r="202" spans="1:22" x14ac:dyDescent="0.25">
      <c r="A202" s="88">
        <f t="shared" si="26"/>
        <v>194</v>
      </c>
      <c r="B202" s="37" t="s">
        <v>171</v>
      </c>
      <c r="C202" s="17">
        <f t="shared" si="31"/>
        <v>0</v>
      </c>
      <c r="D202" s="91">
        <f t="shared" si="31"/>
        <v>0</v>
      </c>
      <c r="E202" s="91"/>
      <c r="F202" s="90"/>
      <c r="G202" s="97">
        <f t="shared" si="29"/>
        <v>0</v>
      </c>
      <c r="H202" s="92"/>
      <c r="I202" s="91"/>
      <c r="J202" s="92"/>
      <c r="K202" s="93"/>
      <c r="L202" s="91"/>
      <c r="M202" s="91"/>
      <c r="N202" s="90"/>
      <c r="O202" s="93"/>
      <c r="P202" s="91"/>
      <c r="Q202" s="91"/>
      <c r="R202" s="90"/>
      <c r="S202" s="93"/>
      <c r="T202" s="91"/>
      <c r="U202" s="91"/>
      <c r="V202" s="90"/>
    </row>
    <row r="203" spans="1:22" x14ac:dyDescent="0.25">
      <c r="A203" s="88">
        <v>195</v>
      </c>
      <c r="B203" s="22" t="s">
        <v>94</v>
      </c>
      <c r="C203" s="26">
        <f t="shared" si="31"/>
        <v>0</v>
      </c>
      <c r="D203" s="24">
        <f t="shared" si="31"/>
        <v>0</v>
      </c>
      <c r="E203" s="24"/>
      <c r="F203" s="27"/>
      <c r="G203" s="94">
        <f t="shared" si="29"/>
        <v>0</v>
      </c>
      <c r="H203" s="24">
        <f>H204+H205</f>
        <v>0</v>
      </c>
      <c r="I203" s="91"/>
      <c r="J203" s="92"/>
      <c r="K203" s="93"/>
      <c r="L203" s="91"/>
      <c r="M203" s="91"/>
      <c r="N203" s="90"/>
      <c r="O203" s="93"/>
      <c r="P203" s="91"/>
      <c r="Q203" s="91"/>
      <c r="R203" s="90"/>
      <c r="S203" s="32"/>
      <c r="T203" s="24"/>
      <c r="U203" s="91"/>
      <c r="V203" s="90"/>
    </row>
    <row r="204" spans="1:22" ht="26.4" x14ac:dyDescent="0.25">
      <c r="A204" s="88">
        <f t="shared" si="26"/>
        <v>196</v>
      </c>
      <c r="B204" s="101" t="s">
        <v>172</v>
      </c>
      <c r="C204" s="17">
        <f t="shared" si="31"/>
        <v>0</v>
      </c>
      <c r="D204" s="20">
        <f t="shared" si="31"/>
        <v>0</v>
      </c>
      <c r="E204" s="47"/>
      <c r="F204" s="48"/>
      <c r="G204" s="15">
        <f t="shared" si="29"/>
        <v>0</v>
      </c>
      <c r="H204" s="169"/>
      <c r="I204" s="138"/>
      <c r="J204" s="157"/>
      <c r="K204" s="137"/>
      <c r="L204" s="138"/>
      <c r="M204" s="138"/>
      <c r="N204" s="139"/>
      <c r="O204" s="137"/>
      <c r="P204" s="138"/>
      <c r="Q204" s="138"/>
      <c r="R204" s="139"/>
      <c r="S204" s="137"/>
      <c r="T204" s="138"/>
      <c r="U204" s="138"/>
      <c r="V204" s="139"/>
    </row>
    <row r="205" spans="1:22" x14ac:dyDescent="0.25">
      <c r="A205" s="88">
        <f t="shared" si="26"/>
        <v>197</v>
      </c>
      <c r="B205" s="22" t="s">
        <v>173</v>
      </c>
      <c r="C205" s="17">
        <f t="shared" si="31"/>
        <v>0</v>
      </c>
      <c r="D205" s="20">
        <f t="shared" si="31"/>
        <v>0</v>
      </c>
      <c r="E205" s="41"/>
      <c r="F205" s="44"/>
      <c r="G205" s="97">
        <f t="shared" si="29"/>
        <v>0</v>
      </c>
      <c r="H205" s="47"/>
      <c r="I205" s="138"/>
      <c r="J205" s="157"/>
      <c r="K205" s="137"/>
      <c r="L205" s="138"/>
      <c r="M205" s="138"/>
      <c r="N205" s="139"/>
      <c r="O205" s="137"/>
      <c r="P205" s="138"/>
      <c r="Q205" s="138"/>
      <c r="R205" s="139"/>
      <c r="S205" s="20"/>
      <c r="T205" s="138"/>
      <c r="U205" s="138"/>
      <c r="V205" s="139"/>
    </row>
    <row r="206" spans="1:22" x14ac:dyDescent="0.25">
      <c r="A206" s="88">
        <v>198</v>
      </c>
      <c r="B206" s="22" t="s">
        <v>34</v>
      </c>
      <c r="C206" s="26">
        <f t="shared" si="31"/>
        <v>0</v>
      </c>
      <c r="D206" s="24">
        <f t="shared" si="31"/>
        <v>0</v>
      </c>
      <c r="E206" s="41"/>
      <c r="F206" s="44"/>
      <c r="G206" s="23">
        <f t="shared" si="29"/>
        <v>0</v>
      </c>
      <c r="H206" s="41">
        <f>H207</f>
        <v>0</v>
      </c>
      <c r="I206" s="138"/>
      <c r="J206" s="170"/>
      <c r="K206" s="171"/>
      <c r="L206" s="138"/>
      <c r="M206" s="138"/>
      <c r="N206" s="172"/>
      <c r="O206" s="137"/>
      <c r="P206" s="138"/>
      <c r="Q206" s="138"/>
      <c r="R206" s="172"/>
      <c r="S206" s="171"/>
      <c r="T206" s="138"/>
      <c r="U206" s="138"/>
      <c r="V206" s="172"/>
    </row>
    <row r="207" spans="1:22" ht="13.8" thickBot="1" x14ac:dyDescent="0.3">
      <c r="A207" s="117">
        <v>199</v>
      </c>
      <c r="B207" s="133" t="s">
        <v>174</v>
      </c>
      <c r="C207" s="46">
        <f t="shared" si="31"/>
        <v>0</v>
      </c>
      <c r="D207" s="47">
        <f t="shared" si="31"/>
        <v>0</v>
      </c>
      <c r="E207" s="41"/>
      <c r="F207" s="44"/>
      <c r="G207" s="156">
        <f t="shared" si="29"/>
        <v>0</v>
      </c>
      <c r="H207" s="47"/>
      <c r="I207" s="138"/>
      <c r="J207" s="170"/>
      <c r="K207" s="171"/>
      <c r="L207" s="138"/>
      <c r="M207" s="138"/>
      <c r="N207" s="172"/>
      <c r="O207" s="137"/>
      <c r="P207" s="138"/>
      <c r="Q207" s="138"/>
      <c r="R207" s="172"/>
      <c r="S207" s="171"/>
      <c r="T207" s="138"/>
      <c r="U207" s="138"/>
      <c r="V207" s="172"/>
    </row>
    <row r="208" spans="1:22" ht="13.8" thickBot="1" x14ac:dyDescent="0.3">
      <c r="A208" s="68">
        <v>200</v>
      </c>
      <c r="B208" s="173" t="s">
        <v>175</v>
      </c>
      <c r="C208" s="123">
        <f t="shared" si="31"/>
        <v>12693.383999999998</v>
      </c>
      <c r="D208" s="124">
        <f t="shared" si="31"/>
        <v>12681.564999999999</v>
      </c>
      <c r="E208" s="57">
        <f>I208+M208+Q208+U208</f>
        <v>8236.3879999999972</v>
      </c>
      <c r="F208" s="58">
        <f>J208+N208+R208+V208</f>
        <v>11.819000000000001</v>
      </c>
      <c r="G208" s="124">
        <f>G9+G44+G99+G140+G175+G197</f>
        <v>5817.7960000000003</v>
      </c>
      <c r="H208" s="124">
        <f>H9+H44+H99+H140+H175+H197</f>
        <v>5807.9770000000008</v>
      </c>
      <c r="I208" s="57">
        <f>I9+I44+I99+I140+I175+I197</f>
        <v>3611.0589999999993</v>
      </c>
      <c r="J208" s="124">
        <f>J9+J44+J99+J140+J175+J197</f>
        <v>9.8190000000000008</v>
      </c>
      <c r="K208" s="61">
        <f>K9+K44+K99+K140+K175+K197</f>
        <v>239.86199999999997</v>
      </c>
      <c r="L208" s="57">
        <f>L9+L44+L140+L175+L197</f>
        <v>239.86199999999997</v>
      </c>
      <c r="M208" s="57">
        <f>M9+M44+M140+M175+M197</f>
        <v>82.593000000000004</v>
      </c>
      <c r="N208" s="72">
        <f>N9+N44+N99+N140+N175+N197</f>
        <v>0</v>
      </c>
      <c r="O208" s="70">
        <f>O9+O44+O99+O140+O175+O197</f>
        <v>6048.3999999999978</v>
      </c>
      <c r="P208" s="57">
        <f>P9+P44+P99+P140+P175+P197</f>
        <v>6048.3999999999978</v>
      </c>
      <c r="Q208" s="57">
        <f>Q9+Q44+Q99+Q140+Q175+Q197</f>
        <v>4518.9329999999982</v>
      </c>
      <c r="R208" s="57"/>
      <c r="S208" s="63">
        <f>S9+S44+S99+S140+S175+S197</f>
        <v>587.32600000000002</v>
      </c>
      <c r="T208" s="124">
        <f>T9+T44+T99+T140+T175+T197</f>
        <v>585.32600000000002</v>
      </c>
      <c r="U208" s="124">
        <f>U9+U44+U99+U140+U175+U197</f>
        <v>23.803000000000004</v>
      </c>
      <c r="V208" s="62">
        <f>V9+V20+SUM(V34:V43)+V44+V99+V140+V175+V197</f>
        <v>2</v>
      </c>
    </row>
    <row r="211" spans="2:2" x14ac:dyDescent="0.25">
      <c r="B211" s="6" t="s">
        <v>74</v>
      </c>
    </row>
    <row r="212" spans="2:2" x14ac:dyDescent="0.25">
      <c r="B212" s="6" t="s">
        <v>180</v>
      </c>
    </row>
    <row r="213" spans="2:2" x14ac:dyDescent="0.25">
      <c r="B213" s="64" t="s">
        <v>176</v>
      </c>
    </row>
    <row r="214" spans="2:2" x14ac:dyDescent="0.25">
      <c r="B214" s="6" t="s">
        <v>75</v>
      </c>
    </row>
  </sheetData>
  <mergeCells count="24">
    <mergeCell ref="A6:A8"/>
    <mergeCell ref="B6:B8"/>
    <mergeCell ref="C6:C8"/>
    <mergeCell ref="D6:F6"/>
    <mergeCell ref="G6:G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57"/>
  <sheetViews>
    <sheetView topLeftCell="C25" zoomScaleNormal="100" workbookViewId="0">
      <selection activeCell="V31" sqref="V31"/>
    </sheetView>
  </sheetViews>
  <sheetFormatPr defaultRowHeight="13.2" x14ac:dyDescent="0.25"/>
  <cols>
    <col min="1" max="2" width="9.109375" hidden="1" customWidth="1"/>
    <col min="3" max="3" width="4.44140625" customWidth="1"/>
    <col min="4" max="4" width="43" customWidth="1"/>
    <col min="5" max="5" width="12.6640625" customWidth="1"/>
    <col min="6" max="6" width="12.33203125" customWidth="1"/>
    <col min="7" max="7" width="11.6640625" customWidth="1"/>
    <col min="8" max="8" width="11.33203125" customWidth="1"/>
    <col min="9" max="9" width="11.5546875" customWidth="1"/>
    <col min="10" max="10" width="11.33203125" customWidth="1"/>
    <col min="11" max="11" width="11.6640625" customWidth="1"/>
    <col min="12" max="12" width="11.33203125" customWidth="1"/>
    <col min="13" max="13" width="11.6640625" customWidth="1"/>
    <col min="14" max="14" width="11.33203125" customWidth="1"/>
  </cols>
  <sheetData>
    <row r="1" spans="1:16" hidden="1" x14ac:dyDescent="0.25"/>
    <row r="2" spans="1:16" hidden="1" x14ac:dyDescent="0.25">
      <c r="G2" s="884"/>
      <c r="H2" s="884"/>
    </row>
    <row r="3" spans="1:16" hidden="1" x14ac:dyDescent="0.25"/>
    <row r="4" spans="1:16" s="208" customFormat="1" x14ac:dyDescent="0.25">
      <c r="K4" s="8" t="s">
        <v>24</v>
      </c>
      <c r="L4" s="8"/>
      <c r="M4" s="12"/>
    </row>
    <row r="5" spans="1:16" s="208" customFormat="1" x14ac:dyDescent="0.25">
      <c r="K5" s="187" t="s">
        <v>404</v>
      </c>
      <c r="L5" s="13"/>
      <c r="M5" s="4"/>
    </row>
    <row r="6" spans="1:16" s="208" customFormat="1" x14ac:dyDescent="0.25">
      <c r="K6" s="8" t="s">
        <v>39</v>
      </c>
      <c r="L6" s="8"/>
      <c r="M6" s="12"/>
    </row>
    <row r="7" spans="1:16" x14ac:dyDescent="0.25">
      <c r="K7" s="8"/>
      <c r="L7" s="8"/>
      <c r="M7" s="12"/>
    </row>
    <row r="8" spans="1:16" x14ac:dyDescent="0.25">
      <c r="C8" s="13" t="s">
        <v>38</v>
      </c>
      <c r="D8" s="885" t="s">
        <v>366</v>
      </c>
      <c r="E8" s="886"/>
      <c r="F8" s="886"/>
      <c r="G8" s="886"/>
      <c r="H8" s="886"/>
      <c r="I8" s="886"/>
      <c r="J8" s="886"/>
      <c r="K8" s="187"/>
      <c r="L8" s="13"/>
      <c r="M8" s="4"/>
      <c r="N8" s="4"/>
    </row>
    <row r="9" spans="1:16" x14ac:dyDescent="0.25">
      <c r="E9" s="858"/>
      <c r="F9" s="858"/>
      <c r="G9" s="858"/>
      <c r="H9" s="858"/>
      <c r="K9" s="8"/>
      <c r="L9" s="8"/>
      <c r="M9" s="12"/>
    </row>
    <row r="10" spans="1:16" s="207" customFormat="1" x14ac:dyDescent="0.25">
      <c r="E10" s="206"/>
      <c r="F10" s="206"/>
      <c r="G10" s="206"/>
      <c r="H10" s="206"/>
      <c r="K10" s="8"/>
      <c r="L10" s="8"/>
      <c r="M10" s="12"/>
    </row>
    <row r="11" spans="1:16" ht="13.8" thickBot="1" x14ac:dyDescent="0.3">
      <c r="L11" s="8" t="s">
        <v>355</v>
      </c>
    </row>
    <row r="12" spans="1:16" ht="12.75" customHeight="1" x14ac:dyDescent="0.25">
      <c r="C12" s="880" t="s">
        <v>0</v>
      </c>
      <c r="D12" s="882" t="s">
        <v>40</v>
      </c>
      <c r="E12" s="878" t="s">
        <v>41</v>
      </c>
      <c r="F12" s="879"/>
      <c r="G12" s="878" t="s">
        <v>43</v>
      </c>
      <c r="H12" s="879"/>
      <c r="I12" s="878" t="s">
        <v>206</v>
      </c>
      <c r="J12" s="879"/>
      <c r="K12" s="878" t="s">
        <v>204</v>
      </c>
      <c r="L12" s="879"/>
      <c r="M12" s="878" t="s">
        <v>45</v>
      </c>
      <c r="N12" s="879"/>
    </row>
    <row r="13" spans="1:16" ht="27" thickBot="1" x14ac:dyDescent="0.3">
      <c r="C13" s="881"/>
      <c r="D13" s="883"/>
      <c r="E13" s="197" t="s">
        <v>41</v>
      </c>
      <c r="F13" s="198" t="s">
        <v>48</v>
      </c>
      <c r="G13" s="195" t="s">
        <v>41</v>
      </c>
      <c r="H13" s="196" t="s">
        <v>48</v>
      </c>
      <c r="I13" s="195" t="s">
        <v>41</v>
      </c>
      <c r="J13" s="196" t="s">
        <v>48</v>
      </c>
      <c r="K13" s="195" t="s">
        <v>41</v>
      </c>
      <c r="L13" s="196" t="s">
        <v>48</v>
      </c>
      <c r="M13" s="195" t="s">
        <v>41</v>
      </c>
      <c r="N13" s="196" t="s">
        <v>48</v>
      </c>
    </row>
    <row r="14" spans="1:16" s="7" customFormat="1" x14ac:dyDescent="0.25">
      <c r="C14" s="440">
        <v>1</v>
      </c>
      <c r="D14" s="441" t="s">
        <v>52</v>
      </c>
      <c r="E14" s="442">
        <f t="shared" ref="E14:F16" si="0">G14+I14+K14+M14</f>
        <v>48.845219999999998</v>
      </c>
      <c r="F14" s="9">
        <f t="shared" si="0"/>
        <v>21.439</v>
      </c>
      <c r="G14" s="174">
        <f>SUM(G15:G16)</f>
        <v>25</v>
      </c>
      <c r="H14" s="443">
        <f>SUM(H15:H15)</f>
        <v>0</v>
      </c>
      <c r="I14" s="444">
        <f>SUM(I15:I15)</f>
        <v>23.845220000000001</v>
      </c>
      <c r="J14" s="445">
        <f>SUM(J15:J15)</f>
        <v>21.439</v>
      </c>
      <c r="K14" s="189"/>
      <c r="L14" s="190"/>
      <c r="M14" s="189"/>
      <c r="N14" s="190"/>
    </row>
    <row r="15" spans="1:16" x14ac:dyDescent="0.25">
      <c r="A15" s="7"/>
      <c r="B15" s="7"/>
      <c r="C15" s="440">
        <v>2</v>
      </c>
      <c r="D15" s="550" t="s">
        <v>25</v>
      </c>
      <c r="E15" s="551">
        <f t="shared" si="0"/>
        <v>41.845219999999998</v>
      </c>
      <c r="F15" s="552">
        <f t="shared" si="0"/>
        <v>21.439</v>
      </c>
      <c r="G15" s="553">
        <v>18</v>
      </c>
      <c r="H15" s="554"/>
      <c r="I15" s="718">
        <v>23.845220000000001</v>
      </c>
      <c r="J15" s="190">
        <v>21.439</v>
      </c>
      <c r="K15" s="189"/>
      <c r="L15" s="190"/>
      <c r="M15" s="189"/>
      <c r="N15" s="190"/>
      <c r="O15" s="7"/>
      <c r="P15" s="578"/>
    </row>
    <row r="16" spans="1:16" s="721" customFormat="1" x14ac:dyDescent="0.25">
      <c r="A16" s="7"/>
      <c r="B16" s="7"/>
      <c r="C16" s="440"/>
      <c r="D16" s="754" t="s">
        <v>537</v>
      </c>
      <c r="E16" s="551">
        <f t="shared" si="0"/>
        <v>7</v>
      </c>
      <c r="F16" s="755"/>
      <c r="G16" s="756">
        <v>7</v>
      </c>
      <c r="H16" s="757"/>
      <c r="I16" s="718"/>
      <c r="J16" s="758"/>
      <c r="K16" s="189"/>
      <c r="L16" s="190"/>
      <c r="M16" s="189"/>
      <c r="N16" s="190"/>
      <c r="O16" s="7"/>
      <c r="P16" s="578"/>
    </row>
    <row r="17" spans="1:15" ht="12.75" customHeight="1" x14ac:dyDescent="0.25">
      <c r="A17" s="7"/>
      <c r="B17" s="7"/>
      <c r="C17" s="440">
        <v>3</v>
      </c>
      <c r="D17" s="447" t="s">
        <v>53</v>
      </c>
      <c r="E17" s="442">
        <f t="shared" ref="E17:F26" si="1">G17+I17+K17+M17</f>
        <v>43.172879999999999</v>
      </c>
      <c r="F17" s="442">
        <f t="shared" si="1"/>
        <v>0</v>
      </c>
      <c r="G17" s="174">
        <f>SUM(G18:G21)</f>
        <v>0</v>
      </c>
      <c r="H17" s="190"/>
      <c r="I17" s="174">
        <f>SUM(I18:I22)</f>
        <v>43.172879999999999</v>
      </c>
      <c r="J17" s="174">
        <f>SUM(J18:J21)</f>
        <v>0</v>
      </c>
      <c r="K17" s="189"/>
      <c r="L17" s="190"/>
      <c r="M17" s="189"/>
      <c r="N17" s="190"/>
      <c r="O17" s="7"/>
    </row>
    <row r="18" spans="1:15" x14ac:dyDescent="0.25">
      <c r="A18" s="7"/>
      <c r="B18" s="7"/>
      <c r="C18" s="440">
        <v>4</v>
      </c>
      <c r="D18" s="555" t="s">
        <v>54</v>
      </c>
      <c r="E18" s="551">
        <f t="shared" si="1"/>
        <v>-1290</v>
      </c>
      <c r="F18" s="552"/>
      <c r="G18" s="189">
        <v>-1290</v>
      </c>
      <c r="H18" s="190"/>
      <c r="I18" s="189"/>
      <c r="J18" s="190"/>
      <c r="K18" s="189"/>
      <c r="L18" s="190"/>
      <c r="M18" s="189"/>
      <c r="N18" s="190"/>
      <c r="O18" s="7"/>
    </row>
    <row r="19" spans="1:15" x14ac:dyDescent="0.25">
      <c r="A19" s="7"/>
      <c r="B19" s="7"/>
      <c r="C19" s="440">
        <v>5</v>
      </c>
      <c r="D19" s="555" t="s">
        <v>55</v>
      </c>
      <c r="E19" s="551">
        <f t="shared" si="1"/>
        <v>1290</v>
      </c>
      <c r="F19" s="552"/>
      <c r="G19" s="189">
        <v>1290</v>
      </c>
      <c r="H19" s="190"/>
      <c r="I19" s="189"/>
      <c r="J19" s="190"/>
      <c r="K19" s="189"/>
      <c r="L19" s="190"/>
      <c r="M19" s="189"/>
      <c r="N19" s="190"/>
      <c r="O19" s="7"/>
    </row>
    <row r="20" spans="1:15" s="446" customFormat="1" x14ac:dyDescent="0.25">
      <c r="A20" s="7"/>
      <c r="B20" s="7"/>
      <c r="C20" s="440">
        <v>6</v>
      </c>
      <c r="D20" s="556" t="s">
        <v>372</v>
      </c>
      <c r="E20" s="551"/>
      <c r="F20" s="552"/>
      <c r="G20" s="189"/>
      <c r="H20" s="190"/>
      <c r="I20" s="189">
        <v>1E-3</v>
      </c>
      <c r="J20" s="190"/>
      <c r="K20" s="189"/>
      <c r="L20" s="190"/>
      <c r="M20" s="189"/>
      <c r="N20" s="190"/>
      <c r="O20" s="7"/>
    </row>
    <row r="21" spans="1:15" ht="42" thickBot="1" x14ac:dyDescent="0.3">
      <c r="A21" s="7"/>
      <c r="B21" s="7"/>
      <c r="C21" s="440">
        <v>7</v>
      </c>
      <c r="D21" s="409" t="s">
        <v>414</v>
      </c>
      <c r="E21" s="768">
        <f t="shared" si="1"/>
        <v>15.58226</v>
      </c>
      <c r="F21" s="752"/>
      <c r="G21" s="769"/>
      <c r="H21" s="770"/>
      <c r="I21" s="718">
        <v>15.58226</v>
      </c>
      <c r="J21" s="190"/>
      <c r="K21" s="189"/>
      <c r="L21" s="190"/>
      <c r="M21" s="189"/>
      <c r="N21" s="190"/>
      <c r="O21" s="7"/>
    </row>
    <row r="22" spans="1:15" s="717" customFormat="1" ht="14.4" thickBot="1" x14ac:dyDescent="0.3">
      <c r="A22" s="7"/>
      <c r="B22" s="7"/>
      <c r="C22" s="440">
        <v>8</v>
      </c>
      <c r="D22" s="434" t="s">
        <v>535</v>
      </c>
      <c r="E22" s="768">
        <f t="shared" si="1"/>
        <v>27.58962</v>
      </c>
      <c r="F22" s="752"/>
      <c r="G22" s="769"/>
      <c r="H22" s="770"/>
      <c r="I22" s="747">
        <v>27.58962</v>
      </c>
      <c r="J22" s="190"/>
      <c r="K22" s="189"/>
      <c r="L22" s="190"/>
      <c r="M22" s="189"/>
      <c r="N22" s="190"/>
      <c r="O22" s="7"/>
    </row>
    <row r="23" spans="1:15" s="717" customFormat="1" ht="13.8" x14ac:dyDescent="0.25">
      <c r="A23" s="7"/>
      <c r="B23" s="7"/>
      <c r="C23" s="440">
        <v>9</v>
      </c>
      <c r="D23" s="731" t="s">
        <v>533</v>
      </c>
      <c r="E23" s="733">
        <f t="shared" si="1"/>
        <v>-6.5</v>
      </c>
      <c r="F23" s="9"/>
      <c r="G23" s="174">
        <v>-6.5</v>
      </c>
      <c r="H23" s="190"/>
      <c r="I23" s="753"/>
      <c r="J23" s="190"/>
      <c r="K23" s="189"/>
      <c r="L23" s="190"/>
      <c r="M23" s="189"/>
      <c r="N23" s="190"/>
      <c r="O23" s="7"/>
    </row>
    <row r="24" spans="1:15" s="717" customFormat="1" ht="29.25" customHeight="1" x14ac:dyDescent="0.25">
      <c r="A24" s="7"/>
      <c r="B24" s="7"/>
      <c r="C24" s="440">
        <v>10</v>
      </c>
      <c r="D24" s="732" t="s">
        <v>534</v>
      </c>
      <c r="E24" s="558">
        <f t="shared" si="1"/>
        <v>-6.5</v>
      </c>
      <c r="F24" s="552"/>
      <c r="G24" s="189">
        <v>-6.5</v>
      </c>
      <c r="H24" s="190"/>
      <c r="I24" s="753"/>
      <c r="J24" s="190"/>
      <c r="K24" s="189"/>
      <c r="L24" s="190"/>
      <c r="M24" s="189"/>
      <c r="N24" s="190"/>
      <c r="O24" s="7"/>
    </row>
    <row r="25" spans="1:15" s="721" customFormat="1" ht="17.25" customHeight="1" x14ac:dyDescent="0.25">
      <c r="A25" s="7"/>
      <c r="B25" s="7"/>
      <c r="C25" s="440">
        <v>11</v>
      </c>
      <c r="D25" s="759" t="s">
        <v>97</v>
      </c>
      <c r="E25" s="760">
        <f t="shared" si="1"/>
        <v>3.7709700000000002</v>
      </c>
      <c r="F25" s="729"/>
      <c r="G25" s="761">
        <f>G26</f>
        <v>3.7709700000000002</v>
      </c>
      <c r="H25" s="190"/>
      <c r="I25" s="753"/>
      <c r="J25" s="190"/>
      <c r="K25" s="189"/>
      <c r="L25" s="190"/>
      <c r="M25" s="189"/>
      <c r="N25" s="190"/>
      <c r="O25" s="7"/>
    </row>
    <row r="26" spans="1:15" s="721" customFormat="1" ht="27.75" customHeight="1" x14ac:dyDescent="0.25">
      <c r="A26" s="7"/>
      <c r="B26" s="7"/>
      <c r="C26" s="440">
        <v>12</v>
      </c>
      <c r="D26" s="732" t="s">
        <v>538</v>
      </c>
      <c r="E26" s="558">
        <f t="shared" si="1"/>
        <v>3.7709700000000002</v>
      </c>
      <c r="F26" s="552"/>
      <c r="G26" s="753">
        <v>3.7709700000000002</v>
      </c>
      <c r="H26" s="190"/>
      <c r="I26" s="753"/>
      <c r="J26" s="190"/>
      <c r="K26" s="189"/>
      <c r="L26" s="190"/>
      <c r="M26" s="189"/>
      <c r="N26" s="190"/>
      <c r="O26" s="7"/>
    </row>
    <row r="27" spans="1:15" x14ac:dyDescent="0.25">
      <c r="A27" s="7"/>
      <c r="B27" s="7"/>
      <c r="C27" s="440">
        <v>13</v>
      </c>
      <c r="D27" s="559" t="s">
        <v>183</v>
      </c>
      <c r="E27" s="199">
        <f>G27+I27+K27+M27</f>
        <v>2493.8000000000002</v>
      </c>
      <c r="F27" s="479"/>
      <c r="G27" s="174">
        <f>SUM(G28:G28)</f>
        <v>0</v>
      </c>
      <c r="H27" s="190"/>
      <c r="I27" s="174">
        <f>SUM(I28:I28)</f>
        <v>2493.8000000000002</v>
      </c>
      <c r="J27" s="190"/>
      <c r="K27" s="189"/>
      <c r="L27" s="190"/>
      <c r="M27" s="189"/>
      <c r="N27" s="190"/>
      <c r="O27" s="7"/>
    </row>
    <row r="28" spans="1:15" x14ac:dyDescent="0.25">
      <c r="A28" s="7"/>
      <c r="B28" s="7"/>
      <c r="C28" s="440">
        <f>C27+1</f>
        <v>14</v>
      </c>
      <c r="D28" s="555" t="s">
        <v>181</v>
      </c>
      <c r="E28" s="470">
        <f t="shared" ref="E28:E30" si="2">G28+I28+K28+M28</f>
        <v>2493.8000000000002</v>
      </c>
      <c r="F28" s="552"/>
      <c r="G28" s="189"/>
      <c r="H28" s="190"/>
      <c r="I28" s="189">
        <v>2493.8000000000002</v>
      </c>
      <c r="J28" s="560"/>
      <c r="K28" s="189"/>
      <c r="L28" s="190"/>
      <c r="M28" s="189"/>
      <c r="N28" s="190"/>
      <c r="O28" s="7"/>
    </row>
    <row r="29" spans="1:15" x14ac:dyDescent="0.25">
      <c r="A29" s="7"/>
      <c r="B29" s="7"/>
      <c r="C29" s="440">
        <f t="shared" ref="C29:C51" si="3">C28+1</f>
        <v>15</v>
      </c>
      <c r="D29" s="441" t="s">
        <v>57</v>
      </c>
      <c r="E29" s="199">
        <f t="shared" si="2"/>
        <v>18.992999999999999</v>
      </c>
      <c r="F29" s="479"/>
      <c r="G29" s="174"/>
      <c r="H29" s="190"/>
      <c r="I29" s="174">
        <f>I30</f>
        <v>18.992999999999999</v>
      </c>
      <c r="J29" s="190"/>
      <c r="K29" s="189"/>
      <c r="L29" s="190"/>
      <c r="M29" s="189"/>
      <c r="N29" s="190"/>
      <c r="O29" s="7"/>
    </row>
    <row r="30" spans="1:15" ht="16.2" thickBot="1" x14ac:dyDescent="0.35">
      <c r="A30" s="7"/>
      <c r="B30" s="7"/>
      <c r="C30" s="440">
        <f t="shared" si="3"/>
        <v>16</v>
      </c>
      <c r="D30" s="561" t="s">
        <v>416</v>
      </c>
      <c r="E30" s="470">
        <f t="shared" si="2"/>
        <v>18.992999999999999</v>
      </c>
      <c r="F30" s="552"/>
      <c r="G30" s="189"/>
      <c r="H30" s="190"/>
      <c r="I30" s="189">
        <v>18.992999999999999</v>
      </c>
      <c r="J30" s="190"/>
      <c r="K30" s="189"/>
      <c r="L30" s="190"/>
      <c r="M30" s="189"/>
      <c r="N30" s="190"/>
      <c r="O30" s="7"/>
    </row>
    <row r="31" spans="1:15" x14ac:dyDescent="0.25">
      <c r="A31" s="7"/>
      <c r="B31" s="7"/>
      <c r="C31" s="440">
        <f t="shared" si="3"/>
        <v>17</v>
      </c>
      <c r="D31" s="441" t="s">
        <v>432</v>
      </c>
      <c r="E31" s="199">
        <f t="shared" ref="E31:E35" si="4">G31+I31+K31+M31</f>
        <v>5</v>
      </c>
      <c r="F31" s="9">
        <f>H31+J31+L31+N31</f>
        <v>0</v>
      </c>
      <c r="G31" s="174">
        <f>G32</f>
        <v>5</v>
      </c>
      <c r="H31" s="9"/>
      <c r="I31" s="174"/>
      <c r="J31" s="9"/>
      <c r="K31" s="189"/>
      <c r="L31" s="190"/>
      <c r="M31" s="174"/>
      <c r="N31" s="9"/>
      <c r="O31" s="7"/>
    </row>
    <row r="32" spans="1:15" x14ac:dyDescent="0.25">
      <c r="A32" s="7"/>
      <c r="B32" s="7"/>
      <c r="C32" s="440">
        <f t="shared" si="3"/>
        <v>18</v>
      </c>
      <c r="D32" s="562" t="s">
        <v>433</v>
      </c>
      <c r="E32" s="199">
        <f t="shared" si="4"/>
        <v>5</v>
      </c>
      <c r="F32" s="9">
        <f>H32+J32+L32+N32</f>
        <v>0</v>
      </c>
      <c r="G32" s="563">
        <v>5</v>
      </c>
      <c r="H32" s="9"/>
      <c r="I32" s="174"/>
      <c r="J32" s="9"/>
      <c r="K32" s="189"/>
      <c r="L32" s="190"/>
      <c r="M32" s="174"/>
      <c r="N32" s="9"/>
      <c r="O32" s="7"/>
    </row>
    <row r="33" spans="1:15" s="717" customFormat="1" x14ac:dyDescent="0.25">
      <c r="A33" s="7"/>
      <c r="B33" s="7"/>
      <c r="C33" s="440">
        <f t="shared" si="3"/>
        <v>19</v>
      </c>
      <c r="D33" s="767" t="s">
        <v>9</v>
      </c>
      <c r="E33" s="766">
        <f t="shared" si="4"/>
        <v>2.0569999999999999</v>
      </c>
      <c r="F33" s="729"/>
      <c r="G33" s="726">
        <v>2.0569999999999999</v>
      </c>
      <c r="H33" s="9"/>
      <c r="I33" s="568"/>
      <c r="J33" s="9"/>
      <c r="K33" s="189"/>
      <c r="L33" s="190"/>
      <c r="M33" s="174"/>
      <c r="N33" s="9"/>
      <c r="O33" s="7"/>
    </row>
    <row r="34" spans="1:15" s="721" customFormat="1" x14ac:dyDescent="0.25">
      <c r="A34" s="7"/>
      <c r="B34" s="7"/>
      <c r="C34" s="440">
        <f t="shared" si="3"/>
        <v>20</v>
      </c>
      <c r="D34" s="767" t="s">
        <v>27</v>
      </c>
      <c r="E34" s="766">
        <f t="shared" si="4"/>
        <v>15</v>
      </c>
      <c r="F34" s="729"/>
      <c r="G34" s="726">
        <v>15</v>
      </c>
      <c r="H34" s="9"/>
      <c r="I34" s="568"/>
      <c r="J34" s="9"/>
      <c r="K34" s="189"/>
      <c r="L34" s="190"/>
      <c r="M34" s="174"/>
      <c r="N34" s="9"/>
      <c r="O34" s="7"/>
    </row>
    <row r="35" spans="1:15" s="549" customFormat="1" x14ac:dyDescent="0.25">
      <c r="A35" s="7"/>
      <c r="B35" s="7"/>
      <c r="C35" s="440">
        <f t="shared" si="3"/>
        <v>21</v>
      </c>
      <c r="D35" s="767" t="s">
        <v>4</v>
      </c>
      <c r="E35" s="766">
        <f t="shared" si="4"/>
        <v>16.5</v>
      </c>
      <c r="F35" s="752"/>
      <c r="G35" s="726">
        <v>16.5</v>
      </c>
      <c r="H35" s="9"/>
      <c r="I35" s="568"/>
      <c r="J35" s="9"/>
      <c r="K35" s="189"/>
      <c r="L35" s="190"/>
      <c r="M35" s="174"/>
      <c r="N35" s="9"/>
      <c r="O35" s="7"/>
    </row>
    <row r="36" spans="1:15" x14ac:dyDescent="0.25">
      <c r="A36" s="7"/>
      <c r="B36" s="7"/>
      <c r="C36" s="440">
        <f t="shared" si="3"/>
        <v>22</v>
      </c>
      <c r="D36" s="564" t="s">
        <v>26</v>
      </c>
      <c r="E36" s="199">
        <f t="shared" ref="E36:E37" si="5">G36+I36+K36+M36</f>
        <v>-3.7709699999999984</v>
      </c>
      <c r="F36" s="9">
        <f t="shared" ref="F36:F37" si="6">H36+J36+L36+N36</f>
        <v>0</v>
      </c>
      <c r="G36" s="444">
        <v>-38.733969999999999</v>
      </c>
      <c r="H36" s="9">
        <v>-34.463000000000001</v>
      </c>
      <c r="I36" s="242">
        <v>34.963000000000001</v>
      </c>
      <c r="J36" s="264">
        <v>34.463000000000001</v>
      </c>
      <c r="K36" s="189"/>
      <c r="L36" s="190"/>
      <c r="M36" s="174"/>
      <c r="N36" s="9"/>
      <c r="O36" s="7"/>
    </row>
    <row r="37" spans="1:15" x14ac:dyDescent="0.25">
      <c r="A37" s="7"/>
      <c r="B37" s="7"/>
      <c r="C37" s="440">
        <f t="shared" si="3"/>
        <v>23</v>
      </c>
      <c r="D37" s="565" t="s">
        <v>428</v>
      </c>
      <c r="E37" s="199">
        <f t="shared" si="5"/>
        <v>0</v>
      </c>
      <c r="F37" s="9">
        <f t="shared" si="6"/>
        <v>0</v>
      </c>
      <c r="G37" s="174">
        <v>-68.177999999999997</v>
      </c>
      <c r="H37" s="9">
        <v>-67.203000000000003</v>
      </c>
      <c r="I37" s="174">
        <v>68.177999999999997</v>
      </c>
      <c r="J37" s="9">
        <v>67.203000000000003</v>
      </c>
      <c r="K37" s="189"/>
      <c r="L37" s="190"/>
      <c r="M37" s="174"/>
      <c r="N37" s="9"/>
      <c r="O37" s="7"/>
    </row>
    <row r="38" spans="1:15" x14ac:dyDescent="0.25">
      <c r="C38" s="440">
        <f t="shared" si="3"/>
        <v>24</v>
      </c>
      <c r="D38" s="566" t="s">
        <v>199</v>
      </c>
      <c r="E38" s="292">
        <f t="shared" ref="E38:E45" si="7">+G38+I38+K38+M38</f>
        <v>5.4039999999999999</v>
      </c>
      <c r="F38" s="192">
        <f t="shared" ref="F38:F45" si="8">+H38+J38+L38+N38</f>
        <v>4.7350000000000003</v>
      </c>
      <c r="G38" s="191"/>
      <c r="H38" s="192"/>
      <c r="I38" s="191">
        <v>0.70399999999999996</v>
      </c>
      <c r="J38" s="192">
        <v>0.10199999999999999</v>
      </c>
      <c r="K38" s="191">
        <v>4.7</v>
      </c>
      <c r="L38" s="192">
        <v>4.633</v>
      </c>
      <c r="M38" s="191"/>
      <c r="N38" s="192"/>
      <c r="O38" s="7"/>
    </row>
    <row r="39" spans="1:15" x14ac:dyDescent="0.25">
      <c r="C39" s="440">
        <f t="shared" si="3"/>
        <v>25</v>
      </c>
      <c r="D39" s="441" t="s">
        <v>200</v>
      </c>
      <c r="E39" s="199">
        <f t="shared" si="7"/>
        <v>4.5999999999999996</v>
      </c>
      <c r="F39" s="9">
        <f t="shared" si="8"/>
        <v>3.9430000000000001</v>
      </c>
      <c r="G39" s="174"/>
      <c r="H39" s="9"/>
      <c r="I39" s="174">
        <v>1</v>
      </c>
      <c r="J39" s="9">
        <v>0.39400000000000002</v>
      </c>
      <c r="K39" s="174">
        <v>3.6</v>
      </c>
      <c r="L39" s="9">
        <v>3.5489999999999999</v>
      </c>
      <c r="M39" s="174"/>
      <c r="N39" s="9"/>
      <c r="O39" s="7"/>
    </row>
    <row r="40" spans="1:15" x14ac:dyDescent="0.25">
      <c r="C40" s="440">
        <f t="shared" si="3"/>
        <v>26</v>
      </c>
      <c r="D40" s="441" t="s">
        <v>201</v>
      </c>
      <c r="E40" s="199">
        <f t="shared" si="7"/>
        <v>1.3759999999999999</v>
      </c>
      <c r="F40" s="9">
        <f t="shared" si="8"/>
        <v>1.208</v>
      </c>
      <c r="G40" s="174"/>
      <c r="H40" s="9"/>
      <c r="I40" s="174">
        <v>0.17599999999999999</v>
      </c>
      <c r="J40" s="9">
        <v>2.5999999999999999E-2</v>
      </c>
      <c r="K40" s="174">
        <v>1.2</v>
      </c>
      <c r="L40" s="9">
        <v>1.1819999999999999</v>
      </c>
      <c r="M40" s="174"/>
      <c r="N40" s="9"/>
      <c r="O40" s="7"/>
    </row>
    <row r="41" spans="1:15" x14ac:dyDescent="0.25">
      <c r="C41" s="440">
        <f t="shared" si="3"/>
        <v>27</v>
      </c>
      <c r="D41" s="441" t="s">
        <v>202</v>
      </c>
      <c r="E41" s="199">
        <f t="shared" si="7"/>
        <v>8.7759999999999998</v>
      </c>
      <c r="F41" s="9">
        <f t="shared" si="8"/>
        <v>8.5030000000000001</v>
      </c>
      <c r="G41" s="174"/>
      <c r="H41" s="9"/>
      <c r="I41" s="174">
        <v>0.17599999999999999</v>
      </c>
      <c r="J41" s="9">
        <v>2.5999999999999999E-2</v>
      </c>
      <c r="K41" s="174">
        <v>8.6</v>
      </c>
      <c r="L41" s="9">
        <v>8.4770000000000003</v>
      </c>
      <c r="M41" s="174"/>
      <c r="N41" s="9"/>
      <c r="O41" s="7"/>
    </row>
    <row r="42" spans="1:15" x14ac:dyDescent="0.25">
      <c r="C42" s="440">
        <f t="shared" si="3"/>
        <v>28</v>
      </c>
      <c r="D42" s="22" t="s">
        <v>18</v>
      </c>
      <c r="E42" s="199">
        <f t="shared" si="7"/>
        <v>19.899999999999999</v>
      </c>
      <c r="F42" s="9">
        <f t="shared" si="8"/>
        <v>19.616</v>
      </c>
      <c r="G42" s="174"/>
      <c r="H42" s="9"/>
      <c r="I42" s="174"/>
      <c r="J42" s="9"/>
      <c r="K42" s="174">
        <v>19.899999999999999</v>
      </c>
      <c r="L42" s="9">
        <v>19.616</v>
      </c>
      <c r="M42" s="174"/>
      <c r="N42" s="9"/>
      <c r="O42" s="7"/>
    </row>
    <row r="43" spans="1:15" ht="14.25" customHeight="1" x14ac:dyDescent="0.25">
      <c r="C43" s="440">
        <f t="shared" si="3"/>
        <v>29</v>
      </c>
      <c r="D43" s="22" t="s">
        <v>203</v>
      </c>
      <c r="E43" s="199">
        <f t="shared" si="7"/>
        <v>2.5</v>
      </c>
      <c r="F43" s="9">
        <f t="shared" si="8"/>
        <v>2.464</v>
      </c>
      <c r="G43" s="174"/>
      <c r="H43" s="9"/>
      <c r="I43" s="189"/>
      <c r="J43" s="190"/>
      <c r="K43" s="174">
        <v>2.5</v>
      </c>
      <c r="L43" s="9">
        <v>2.464</v>
      </c>
      <c r="M43" s="174"/>
      <c r="N43" s="9"/>
      <c r="O43" s="7"/>
    </row>
    <row r="44" spans="1:15" x14ac:dyDescent="0.25">
      <c r="C44" s="440">
        <f t="shared" si="3"/>
        <v>30</v>
      </c>
      <c r="D44" s="22" t="s">
        <v>69</v>
      </c>
      <c r="E44" s="199">
        <f t="shared" si="7"/>
        <v>44.06</v>
      </c>
      <c r="F44" s="9">
        <f t="shared" si="8"/>
        <v>43.43</v>
      </c>
      <c r="G44" s="174"/>
      <c r="H44" s="9"/>
      <c r="I44" s="174">
        <v>1.86</v>
      </c>
      <c r="J44" s="9">
        <v>1.833</v>
      </c>
      <c r="K44" s="174">
        <v>42.2</v>
      </c>
      <c r="L44" s="9">
        <v>41.597000000000001</v>
      </c>
      <c r="M44" s="174"/>
      <c r="N44" s="9"/>
      <c r="O44" s="7"/>
    </row>
    <row r="45" spans="1:15" x14ac:dyDescent="0.25">
      <c r="C45" s="440">
        <f t="shared" si="3"/>
        <v>31</v>
      </c>
      <c r="D45" s="22" t="s">
        <v>20</v>
      </c>
      <c r="E45" s="199">
        <f t="shared" si="7"/>
        <v>0.62</v>
      </c>
      <c r="F45" s="9">
        <f t="shared" si="8"/>
        <v>0.61099999999999999</v>
      </c>
      <c r="G45" s="174"/>
      <c r="H45" s="9"/>
      <c r="I45" s="174">
        <v>0.62</v>
      </c>
      <c r="J45" s="9">
        <v>0.61099999999999999</v>
      </c>
      <c r="K45" s="174"/>
      <c r="L45" s="9"/>
      <c r="M45" s="174"/>
      <c r="N45" s="9"/>
      <c r="O45" s="7"/>
    </row>
    <row r="46" spans="1:15" x14ac:dyDescent="0.25">
      <c r="C46" s="440">
        <f t="shared" si="3"/>
        <v>32</v>
      </c>
      <c r="D46" s="22" t="s">
        <v>22</v>
      </c>
      <c r="E46" s="199">
        <f>G46+I46+K46+M46</f>
        <v>24.8</v>
      </c>
      <c r="F46" s="9">
        <f>H46+J46+L46+N46</f>
        <v>24.446000000000002</v>
      </c>
      <c r="G46" s="174"/>
      <c r="H46" s="9"/>
      <c r="I46" s="189"/>
      <c r="J46" s="190"/>
      <c r="K46" s="174">
        <v>24.8</v>
      </c>
      <c r="L46" s="9">
        <v>24.446000000000002</v>
      </c>
      <c r="M46" s="174"/>
      <c r="N46" s="9"/>
      <c r="O46" s="7"/>
    </row>
    <row r="47" spans="1:15" x14ac:dyDescent="0.25">
      <c r="C47" s="440">
        <f t="shared" si="3"/>
        <v>33</v>
      </c>
      <c r="D47" s="184" t="s">
        <v>193</v>
      </c>
      <c r="E47" s="199">
        <f>+G47+I47+K47+M47</f>
        <v>4.0280000000000005</v>
      </c>
      <c r="F47" s="9">
        <f>+H47+J47+L47+N47</f>
        <v>3.5270000000000001</v>
      </c>
      <c r="G47" s="174"/>
      <c r="H47" s="9"/>
      <c r="I47" s="174">
        <v>0.52800000000000002</v>
      </c>
      <c r="J47" s="9">
        <v>7.6999999999999999E-2</v>
      </c>
      <c r="K47" s="174">
        <v>3.5</v>
      </c>
      <c r="L47" s="9">
        <v>3.45</v>
      </c>
      <c r="M47" s="174"/>
      <c r="N47" s="9"/>
      <c r="O47" s="7"/>
    </row>
    <row r="48" spans="1:15" x14ac:dyDescent="0.25">
      <c r="C48" s="440">
        <f t="shared" si="3"/>
        <v>34</v>
      </c>
      <c r="D48" s="22" t="s">
        <v>71</v>
      </c>
      <c r="E48" s="199">
        <f t="shared" ref="E48:E51" si="9">+G48+I48+K48+M48</f>
        <v>10</v>
      </c>
      <c r="F48" s="9">
        <f t="shared" ref="F48:F51" si="10">+H48+J48+L48+N48</f>
        <v>9.8569999999999993</v>
      </c>
      <c r="G48" s="174"/>
      <c r="H48" s="9"/>
      <c r="I48" s="189"/>
      <c r="J48" s="190"/>
      <c r="K48" s="174">
        <v>10</v>
      </c>
      <c r="L48" s="9">
        <v>9.8569999999999993</v>
      </c>
      <c r="M48" s="174"/>
      <c r="N48" s="9"/>
      <c r="O48" s="7"/>
    </row>
    <row r="49" spans="3:15" s="717" customFormat="1" x14ac:dyDescent="0.25">
      <c r="C49" s="440">
        <f t="shared" si="3"/>
        <v>35</v>
      </c>
      <c r="D49" s="727" t="s">
        <v>532</v>
      </c>
      <c r="E49" s="728">
        <f t="shared" si="9"/>
        <v>1</v>
      </c>
      <c r="F49" s="729"/>
      <c r="G49" s="730">
        <v>1</v>
      </c>
      <c r="H49" s="201"/>
      <c r="I49" s="189"/>
      <c r="J49" s="190"/>
      <c r="K49" s="174"/>
      <c r="L49" s="9"/>
      <c r="M49" s="174"/>
      <c r="N49" s="9"/>
      <c r="O49" s="7"/>
    </row>
    <row r="50" spans="3:15" ht="13.8" thickBot="1" x14ac:dyDescent="0.3">
      <c r="C50" s="440">
        <f t="shared" si="3"/>
        <v>36</v>
      </c>
      <c r="D50" s="39" t="s">
        <v>73</v>
      </c>
      <c r="E50" s="199">
        <f t="shared" si="9"/>
        <v>1.3759999999999999</v>
      </c>
      <c r="F50" s="9">
        <f t="shared" si="10"/>
        <v>1.208</v>
      </c>
      <c r="G50" s="200"/>
      <c r="H50" s="201"/>
      <c r="I50" s="174">
        <v>0.17599999999999999</v>
      </c>
      <c r="J50" s="9">
        <v>2.5999999999999999E-2</v>
      </c>
      <c r="K50" s="174">
        <v>1.2</v>
      </c>
      <c r="L50" s="9">
        <v>1.1819999999999999</v>
      </c>
      <c r="M50" s="174"/>
      <c r="N50" s="9"/>
      <c r="O50" s="7"/>
    </row>
    <row r="51" spans="3:15" ht="13.8" thickBot="1" x14ac:dyDescent="0.3">
      <c r="C51" s="440">
        <f t="shared" si="3"/>
        <v>37</v>
      </c>
      <c r="D51" s="173" t="s">
        <v>37</v>
      </c>
      <c r="E51" s="548">
        <f t="shared" si="9"/>
        <v>2765.3081000000002</v>
      </c>
      <c r="F51" s="193">
        <f t="shared" si="10"/>
        <v>144.98699999999999</v>
      </c>
      <c r="G51" s="451">
        <f>G14+G17+G27+G29+SUM(G36:G50)+G31+G35+G33+G23+G34+G25</f>
        <v>-45.083999999999996</v>
      </c>
      <c r="H51" s="194">
        <f t="shared" ref="H51:N51" si="11">H14+H17+H27+H29+SUM(H31:H50)</f>
        <v>-101.666</v>
      </c>
      <c r="I51" s="452">
        <f t="shared" si="11"/>
        <v>2688.1921000000002</v>
      </c>
      <c r="J51" s="451">
        <f t="shared" si="11"/>
        <v>126.19999999999999</v>
      </c>
      <c r="K51" s="194">
        <f t="shared" si="11"/>
        <v>122.2</v>
      </c>
      <c r="L51" s="194">
        <f t="shared" si="11"/>
        <v>120.453</v>
      </c>
      <c r="M51" s="194">
        <f t="shared" si="11"/>
        <v>0</v>
      </c>
      <c r="N51" s="194">
        <f t="shared" si="11"/>
        <v>0</v>
      </c>
      <c r="O51" s="282"/>
    </row>
    <row r="52" spans="3:15" x14ac:dyDescent="0.25">
      <c r="C52" s="286"/>
      <c r="G52" s="7"/>
      <c r="H52" s="7"/>
      <c r="I52" s="7"/>
      <c r="J52" s="7"/>
      <c r="K52" s="7"/>
      <c r="L52" s="7"/>
      <c r="M52" s="7"/>
      <c r="N52" s="7"/>
      <c r="O52" s="7"/>
    </row>
    <row r="53" spans="3:15" x14ac:dyDescent="0.25">
      <c r="C53" s="286"/>
      <c r="G53" s="188"/>
      <c r="H53" s="7"/>
      <c r="I53" s="258"/>
      <c r="J53" s="7"/>
      <c r="K53" s="7"/>
      <c r="L53" s="7"/>
      <c r="M53" s="7"/>
      <c r="N53" s="7"/>
      <c r="O53" s="7"/>
    </row>
    <row r="54" spans="3:15" x14ac:dyDescent="0.25">
      <c r="C54" s="286"/>
      <c r="D54" s="6" t="s">
        <v>74</v>
      </c>
      <c r="E54" s="233"/>
      <c r="F54" s="233"/>
      <c r="G54" s="7"/>
      <c r="H54" s="7"/>
      <c r="I54" s="7"/>
      <c r="J54" s="7"/>
      <c r="K54" s="7"/>
      <c r="L54" s="7"/>
      <c r="M54" s="7"/>
      <c r="N54" s="7"/>
      <c r="O54" s="7"/>
    </row>
    <row r="55" spans="3:15" ht="26.4" x14ac:dyDescent="0.25">
      <c r="C55" s="286"/>
      <c r="D55" s="185" t="s">
        <v>191</v>
      </c>
      <c r="G55" s="258"/>
      <c r="H55" s="7"/>
      <c r="I55" s="7"/>
      <c r="J55" s="7"/>
      <c r="K55" s="7"/>
      <c r="L55" s="7"/>
      <c r="M55" s="7"/>
      <c r="N55" s="7"/>
      <c r="O55" s="7"/>
    </row>
    <row r="56" spans="3:15" x14ac:dyDescent="0.25">
      <c r="C56" s="286"/>
      <c r="D56" s="182" t="s">
        <v>205</v>
      </c>
      <c r="G56" s="7"/>
      <c r="H56" s="7"/>
      <c r="I56" s="7"/>
      <c r="J56" s="7"/>
      <c r="K56" s="7"/>
      <c r="L56" s="7"/>
      <c r="M56" s="7"/>
      <c r="N56" s="7"/>
      <c r="O56" s="7"/>
    </row>
    <row r="57" spans="3:15" x14ac:dyDescent="0.25">
      <c r="D57" s="6" t="s">
        <v>75</v>
      </c>
      <c r="G57" s="272"/>
    </row>
  </sheetData>
  <mergeCells count="10">
    <mergeCell ref="G2:H2"/>
    <mergeCell ref="D8:J8"/>
    <mergeCell ref="E9:H9"/>
    <mergeCell ref="G12:H12"/>
    <mergeCell ref="I12:J12"/>
    <mergeCell ref="K12:L12"/>
    <mergeCell ref="M12:N12"/>
    <mergeCell ref="C12:C13"/>
    <mergeCell ref="D12:D13"/>
    <mergeCell ref="E12:F12"/>
  </mergeCells>
  <pageMargins left="3.937007874015748E-2" right="3.937007874015748E-2" top="0.74803149606299213" bottom="0.19685039370078741" header="0.31496062992125984" footer="0.31496062992125984"/>
  <pageSetup paperSize="9" scale="8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zoomScaleNormal="100" workbookViewId="0">
      <pane xSplit="2" ySplit="13" topLeftCell="C47" activePane="bottomRight" state="frozen"/>
      <selection pane="topRight" activeCell="C1" sqref="C1"/>
      <selection pane="bottomLeft" activeCell="A14" sqref="A14"/>
      <selection pane="bottomRight" activeCell="Q69" sqref="Q69"/>
    </sheetView>
  </sheetViews>
  <sheetFormatPr defaultRowHeight="15" customHeight="1" x14ac:dyDescent="0.25"/>
  <cols>
    <col min="1" max="1" width="6.88671875" customWidth="1"/>
    <col min="2" max="2" width="58.109375" customWidth="1"/>
    <col min="3" max="3" width="10.88671875" customWidth="1"/>
    <col min="4" max="4" width="11.44140625" customWidth="1"/>
    <col min="5" max="5" width="10.5546875" customWidth="1"/>
    <col min="6" max="6" width="10.6640625" customWidth="1"/>
    <col min="7" max="7" width="11.88671875" customWidth="1"/>
    <col min="8" max="8" width="9.88671875" customWidth="1"/>
    <col min="9" max="9" width="10.44140625" customWidth="1"/>
    <col min="10" max="10" width="10.6640625" customWidth="1"/>
    <col min="11" max="11" width="10.109375" customWidth="1"/>
    <col min="12" max="12" width="10.88671875" customWidth="1"/>
    <col min="14" max="14" width="9.5546875" bestFit="1" customWidth="1"/>
  </cols>
  <sheetData>
    <row r="1" spans="1:12" s="208" customFormat="1" ht="18.75" customHeight="1" x14ac:dyDescent="0.25">
      <c r="B1" s="203"/>
      <c r="C1" s="203"/>
    </row>
    <row r="2" spans="1:12" s="208" customFormat="1" ht="15" customHeight="1" x14ac:dyDescent="0.25">
      <c r="B2" s="203"/>
      <c r="C2" s="203"/>
      <c r="I2" s="8" t="s">
        <v>24</v>
      </c>
      <c r="J2" s="8"/>
      <c r="K2" s="12"/>
    </row>
    <row r="3" spans="1:12" s="208" customFormat="1" ht="15" customHeight="1" x14ac:dyDescent="0.25">
      <c r="B3" s="203"/>
      <c r="C3" s="203"/>
      <c r="I3" s="187" t="s">
        <v>404</v>
      </c>
      <c r="J3" s="13"/>
      <c r="K3" s="4"/>
    </row>
    <row r="4" spans="1:12" s="208" customFormat="1" ht="15" customHeight="1" x14ac:dyDescent="0.25">
      <c r="B4" s="203"/>
      <c r="C4" s="203"/>
      <c r="I4" s="8" t="s">
        <v>77</v>
      </c>
      <c r="J4" s="8"/>
      <c r="K4" s="12"/>
    </row>
    <row r="5" spans="1:12" s="208" customFormat="1" ht="15" customHeight="1" x14ac:dyDescent="0.25">
      <c r="B5" s="203"/>
      <c r="C5" s="203"/>
    </row>
    <row r="6" spans="1:12" s="208" customFormat="1" ht="15" customHeight="1" x14ac:dyDescent="0.3">
      <c r="B6" s="255" t="s">
        <v>367</v>
      </c>
      <c r="C6" s="255"/>
      <c r="D6" s="3"/>
      <c r="E6" s="3"/>
      <c r="F6" s="3"/>
      <c r="G6" s="3"/>
    </row>
    <row r="7" spans="1:12" s="208" customFormat="1" ht="15" customHeight="1" x14ac:dyDescent="0.3">
      <c r="B7" s="255"/>
      <c r="C7" s="255"/>
      <c r="D7" s="3"/>
      <c r="E7" s="3"/>
      <c r="F7" s="3"/>
      <c r="G7" s="3"/>
    </row>
    <row r="8" spans="1:12" s="208" customFormat="1" ht="15" customHeight="1" x14ac:dyDescent="0.25">
      <c r="B8" s="203"/>
      <c r="C8" s="203"/>
    </row>
    <row r="9" spans="1:12" s="208" customFormat="1" ht="15" customHeight="1" x14ac:dyDescent="0.25">
      <c r="B9" s="203"/>
      <c r="C9" s="203"/>
    </row>
    <row r="10" spans="1:12" s="208" customFormat="1" ht="15" customHeight="1" x14ac:dyDescent="0.25"/>
    <row r="11" spans="1:12" ht="15" customHeight="1" thickBot="1" x14ac:dyDescent="0.3">
      <c r="A11" s="179"/>
      <c r="B11" s="179"/>
      <c r="C11" s="179"/>
      <c r="D11" s="179"/>
      <c r="E11" s="179"/>
      <c r="F11" s="179"/>
      <c r="G11" s="179"/>
      <c r="H11" s="179"/>
      <c r="I11" s="180"/>
      <c r="J11" s="179"/>
      <c r="K11" s="181" t="s">
        <v>388</v>
      </c>
      <c r="L11" s="179"/>
    </row>
    <row r="12" spans="1:12" ht="15" customHeight="1" x14ac:dyDescent="0.25">
      <c r="A12" s="887"/>
      <c r="B12" s="889" t="s">
        <v>40</v>
      </c>
      <c r="C12" s="878" t="s">
        <v>41</v>
      </c>
      <c r="D12" s="879"/>
      <c r="E12" s="878" t="s">
        <v>43</v>
      </c>
      <c r="F12" s="879"/>
      <c r="G12" s="878" t="s">
        <v>206</v>
      </c>
      <c r="H12" s="879"/>
      <c r="I12" s="878" t="s">
        <v>204</v>
      </c>
      <c r="J12" s="879"/>
      <c r="K12" s="878" t="s">
        <v>45</v>
      </c>
      <c r="L12" s="879"/>
    </row>
    <row r="13" spans="1:12" ht="33" customHeight="1" thickBot="1" x14ac:dyDescent="0.3">
      <c r="A13" s="888"/>
      <c r="B13" s="890"/>
      <c r="C13" s="259" t="s">
        <v>41</v>
      </c>
      <c r="D13" s="260" t="s">
        <v>48</v>
      </c>
      <c r="E13" s="261" t="s">
        <v>41</v>
      </c>
      <c r="F13" s="262" t="s">
        <v>48</v>
      </c>
      <c r="G13" s="261" t="s">
        <v>41</v>
      </c>
      <c r="H13" s="262" t="s">
        <v>48</v>
      </c>
      <c r="I13" s="261" t="s">
        <v>41</v>
      </c>
      <c r="J13" s="262" t="s">
        <v>48</v>
      </c>
      <c r="K13" s="263" t="s">
        <v>41</v>
      </c>
      <c r="L13" s="262" t="s">
        <v>48</v>
      </c>
    </row>
    <row r="14" spans="1:12" ht="34.5" customHeight="1" thickBot="1" x14ac:dyDescent="0.3">
      <c r="A14" s="453">
        <v>1</v>
      </c>
      <c r="B14" s="534" t="s">
        <v>79</v>
      </c>
      <c r="C14" s="532">
        <f t="shared" ref="C14:D14" si="0">E14+G14+I14+K14</f>
        <v>82.41619</v>
      </c>
      <c r="D14" s="533">
        <f t="shared" si="0"/>
        <v>21.439</v>
      </c>
      <c r="E14" s="535">
        <f>E15+E18+E20+E22</f>
        <v>58.570969999999996</v>
      </c>
      <c r="F14" s="535">
        <f>F15</f>
        <v>0</v>
      </c>
      <c r="G14" s="719">
        <f>G15</f>
        <v>23.845220000000001</v>
      </c>
      <c r="H14" s="535">
        <f>H15</f>
        <v>21.439</v>
      </c>
      <c r="I14" s="532"/>
      <c r="J14" s="533"/>
      <c r="K14" s="536"/>
      <c r="L14" s="537"/>
    </row>
    <row r="15" spans="1:12" ht="15" customHeight="1" x14ac:dyDescent="0.25">
      <c r="A15" s="456">
        <v>2</v>
      </c>
      <c r="B15" s="476" t="s">
        <v>80</v>
      </c>
      <c r="C15" s="782">
        <f>SUM(C16:C16)</f>
        <v>41.845219999999998</v>
      </c>
      <c r="D15" s="783">
        <f>SUM(D16:D16)</f>
        <v>21.439</v>
      </c>
      <c r="E15" s="782">
        <f>E16+E17</f>
        <v>25</v>
      </c>
      <c r="F15" s="786">
        <f>SUM(F16:F16)</f>
        <v>0</v>
      </c>
      <c r="G15" s="794">
        <f>G16</f>
        <v>23.845220000000001</v>
      </c>
      <c r="H15" s="796">
        <f>H16</f>
        <v>21.439</v>
      </c>
      <c r="I15" s="782"/>
      <c r="J15" s="786"/>
      <c r="K15" s="784"/>
      <c r="L15" s="785"/>
    </row>
    <row r="16" spans="1:12" ht="15" customHeight="1" x14ac:dyDescent="0.25">
      <c r="A16" s="456">
        <f>A15+1</f>
        <v>3</v>
      </c>
      <c r="B16" s="478" t="s">
        <v>25</v>
      </c>
      <c r="C16" s="523">
        <f>E16+G16+I16+K16</f>
        <v>41.845219999999998</v>
      </c>
      <c r="D16" s="575">
        <f>F16+H16+J16+L16</f>
        <v>21.439</v>
      </c>
      <c r="E16" s="575">
        <v>18</v>
      </c>
      <c r="F16" s="787"/>
      <c r="G16" s="718">
        <v>23.845220000000001</v>
      </c>
      <c r="H16" s="797">
        <v>21.439</v>
      </c>
      <c r="I16" s="524"/>
      <c r="J16" s="787"/>
      <c r="K16" s="523"/>
      <c r="L16" s="480"/>
    </row>
    <row r="17" spans="1:14" s="721" customFormat="1" ht="15" customHeight="1" x14ac:dyDescent="0.25">
      <c r="A17" s="456">
        <v>4</v>
      </c>
      <c r="B17" s="754" t="s">
        <v>537</v>
      </c>
      <c r="C17" s="523">
        <f>E17+G17+I17+K17</f>
        <v>7</v>
      </c>
      <c r="D17" s="575"/>
      <c r="E17" s="575">
        <v>7</v>
      </c>
      <c r="F17" s="787"/>
      <c r="G17" s="718"/>
      <c r="H17" s="797"/>
      <c r="I17" s="524"/>
      <c r="J17" s="787"/>
      <c r="K17" s="523"/>
      <c r="L17" s="480"/>
    </row>
    <row r="18" spans="1:14" s="446" customFormat="1" ht="15" customHeight="1" x14ac:dyDescent="0.25">
      <c r="A18" s="456">
        <v>5</v>
      </c>
      <c r="B18" s="491" t="s">
        <v>196</v>
      </c>
      <c r="C18" s="523">
        <f t="shared" ref="C18:C23" si="1">E18+G18+I18+K18</f>
        <v>36.299999999999997</v>
      </c>
      <c r="D18" s="575">
        <f>F18+H18+J18+L18</f>
        <v>0</v>
      </c>
      <c r="E18" s="574">
        <f>E19</f>
        <v>36.299999999999997</v>
      </c>
      <c r="F18" s="787"/>
      <c r="G18" s="524"/>
      <c r="H18" s="797"/>
      <c r="I18" s="524"/>
      <c r="J18" s="787"/>
      <c r="K18" s="523"/>
      <c r="L18" s="480"/>
    </row>
    <row r="19" spans="1:14" s="446" customFormat="1" ht="15" customHeight="1" x14ac:dyDescent="0.25">
      <c r="A19" s="456">
        <v>6</v>
      </c>
      <c r="B19" s="779" t="s">
        <v>368</v>
      </c>
      <c r="C19" s="523">
        <f t="shared" si="1"/>
        <v>36.299999999999997</v>
      </c>
      <c r="D19" s="575"/>
      <c r="E19" s="575">
        <v>36.299999999999997</v>
      </c>
      <c r="F19" s="787"/>
      <c r="G19" s="524"/>
      <c r="H19" s="797"/>
      <c r="I19" s="524"/>
      <c r="J19" s="787"/>
      <c r="K19" s="523"/>
      <c r="L19" s="480"/>
    </row>
    <row r="20" spans="1:14" s="717" customFormat="1" ht="15" customHeight="1" x14ac:dyDescent="0.25">
      <c r="A20" s="456">
        <v>7</v>
      </c>
      <c r="B20" s="543" t="s">
        <v>94</v>
      </c>
      <c r="C20" s="788">
        <f t="shared" si="1"/>
        <v>-6.5</v>
      </c>
      <c r="D20" s="763"/>
      <c r="E20" s="765">
        <f>E21</f>
        <v>-6.5</v>
      </c>
      <c r="F20" s="787"/>
      <c r="G20" s="524"/>
      <c r="H20" s="797"/>
      <c r="I20" s="524"/>
      <c r="J20" s="787"/>
      <c r="K20" s="523"/>
      <c r="L20" s="480"/>
    </row>
    <row r="21" spans="1:14" s="717" customFormat="1" ht="15" customHeight="1" x14ac:dyDescent="0.25">
      <c r="A21" s="456">
        <v>8</v>
      </c>
      <c r="B21" s="780" t="s">
        <v>534</v>
      </c>
      <c r="C21" s="749">
        <f t="shared" si="1"/>
        <v>-6.5</v>
      </c>
      <c r="D21" s="763"/>
      <c r="E21" s="763">
        <v>-6.5</v>
      </c>
      <c r="F21" s="787"/>
      <c r="G21" s="524"/>
      <c r="H21" s="797"/>
      <c r="I21" s="524"/>
      <c r="J21" s="787"/>
      <c r="K21" s="523"/>
      <c r="L21" s="480"/>
    </row>
    <row r="22" spans="1:14" s="751" customFormat="1" ht="15" customHeight="1" x14ac:dyDescent="0.25">
      <c r="A22" s="456">
        <v>8</v>
      </c>
      <c r="B22" s="781" t="s">
        <v>97</v>
      </c>
      <c r="C22" s="788">
        <f t="shared" si="1"/>
        <v>3.7709700000000002</v>
      </c>
      <c r="D22" s="765"/>
      <c r="E22" s="765">
        <f>E23</f>
        <v>3.7709700000000002</v>
      </c>
      <c r="F22" s="787"/>
      <c r="G22" s="524"/>
      <c r="H22" s="797"/>
      <c r="I22" s="524"/>
      <c r="J22" s="787"/>
      <c r="K22" s="523"/>
      <c r="L22" s="480"/>
    </row>
    <row r="23" spans="1:14" s="751" customFormat="1" ht="31.5" customHeight="1" thickBot="1" x14ac:dyDescent="0.3">
      <c r="A23" s="456">
        <v>10</v>
      </c>
      <c r="B23" s="762" t="s">
        <v>538</v>
      </c>
      <c r="C23" s="789">
        <f t="shared" si="1"/>
        <v>3.7709700000000002</v>
      </c>
      <c r="D23" s="790"/>
      <c r="E23" s="791">
        <v>3.7709700000000002</v>
      </c>
      <c r="F23" s="792"/>
      <c r="G23" s="795"/>
      <c r="H23" s="798"/>
      <c r="I23" s="795"/>
      <c r="J23" s="792"/>
      <c r="K23" s="799"/>
      <c r="L23" s="800"/>
    </row>
    <row r="24" spans="1:14" ht="34.5" customHeight="1" thickBot="1" x14ac:dyDescent="0.3">
      <c r="A24" s="456">
        <v>11</v>
      </c>
      <c r="B24" s="473" t="s">
        <v>99</v>
      </c>
      <c r="C24" s="454">
        <f t="shared" ref="C24" si="2">E24+G24+I24+K24</f>
        <v>128.44</v>
      </c>
      <c r="D24" s="455">
        <f t="shared" ref="D24" si="3">F24+H24+J24+L24</f>
        <v>123.548</v>
      </c>
      <c r="E24" s="531">
        <f>SUM(E25:E37)</f>
        <v>1</v>
      </c>
      <c r="F24" s="531">
        <f t="shared" ref="F24:L24" si="4">SUM(F25:F37)</f>
        <v>0</v>
      </c>
      <c r="G24" s="531">
        <f t="shared" si="4"/>
        <v>5.24</v>
      </c>
      <c r="H24" s="531">
        <f t="shared" si="4"/>
        <v>3.0949999999999998</v>
      </c>
      <c r="I24" s="531">
        <f t="shared" si="4"/>
        <v>122.2</v>
      </c>
      <c r="J24" s="531">
        <f t="shared" si="4"/>
        <v>120.453</v>
      </c>
      <c r="K24" s="303">
        <f t="shared" si="4"/>
        <v>0</v>
      </c>
      <c r="L24" s="801">
        <f t="shared" si="4"/>
        <v>0</v>
      </c>
    </row>
    <row r="25" spans="1:14" ht="15" customHeight="1" x14ac:dyDescent="0.25">
      <c r="A25" s="456">
        <v>12</v>
      </c>
      <c r="B25" s="476" t="s">
        <v>199</v>
      </c>
      <c r="C25" s="457">
        <f t="shared" ref="C25:C32" si="5">+E25+G25+I25+K25</f>
        <v>5.4039999999999999</v>
      </c>
      <c r="D25" s="458">
        <f t="shared" ref="D25:D32" si="6">+F25+H25+J25+L25</f>
        <v>4.7350000000000003</v>
      </c>
      <c r="E25" s="457"/>
      <c r="F25" s="458"/>
      <c r="G25" s="461">
        <v>0.70399999999999996</v>
      </c>
      <c r="H25" s="462">
        <v>0.10199999999999999</v>
      </c>
      <c r="I25" s="461">
        <v>4.7</v>
      </c>
      <c r="J25" s="462">
        <v>4.633</v>
      </c>
      <c r="K25" s="471"/>
      <c r="L25" s="462"/>
    </row>
    <row r="26" spans="1:14" ht="15" customHeight="1" x14ac:dyDescent="0.25">
      <c r="A26" s="456">
        <v>13</v>
      </c>
      <c r="B26" s="481" t="s">
        <v>200</v>
      </c>
      <c r="C26" s="461">
        <f t="shared" si="5"/>
        <v>4.5999999999999996</v>
      </c>
      <c r="D26" s="462">
        <f t="shared" si="6"/>
        <v>3.9430000000000001</v>
      </c>
      <c r="E26" s="461"/>
      <c r="F26" s="462"/>
      <c r="G26" s="461">
        <v>1</v>
      </c>
      <c r="H26" s="462">
        <v>0.39400000000000002</v>
      </c>
      <c r="I26" s="461">
        <v>3.6</v>
      </c>
      <c r="J26" s="462">
        <v>3.5489999999999999</v>
      </c>
      <c r="K26" s="471"/>
      <c r="L26" s="462"/>
    </row>
    <row r="27" spans="1:14" ht="15" customHeight="1" x14ac:dyDescent="0.25">
      <c r="A27" s="456">
        <v>14</v>
      </c>
      <c r="B27" s="481" t="s">
        <v>201</v>
      </c>
      <c r="C27" s="461">
        <f t="shared" si="5"/>
        <v>1.3759999999999999</v>
      </c>
      <c r="D27" s="462">
        <f t="shared" si="6"/>
        <v>1.208</v>
      </c>
      <c r="E27" s="461"/>
      <c r="F27" s="462"/>
      <c r="G27" s="461">
        <v>0.17599999999999999</v>
      </c>
      <c r="H27" s="462">
        <v>2.5999999999999999E-2</v>
      </c>
      <c r="I27" s="461">
        <v>1.2</v>
      </c>
      <c r="J27" s="462">
        <v>1.1819999999999999</v>
      </c>
      <c r="K27" s="471"/>
      <c r="L27" s="462"/>
    </row>
    <row r="28" spans="1:14" ht="15" customHeight="1" x14ac:dyDescent="0.25">
      <c r="A28" s="456">
        <v>15</v>
      </c>
      <c r="B28" s="481" t="s">
        <v>202</v>
      </c>
      <c r="C28" s="461">
        <f t="shared" si="5"/>
        <v>8.7759999999999998</v>
      </c>
      <c r="D28" s="462">
        <f t="shared" si="6"/>
        <v>8.5030000000000001</v>
      </c>
      <c r="E28" s="461"/>
      <c r="F28" s="462"/>
      <c r="G28" s="461">
        <v>0.17599999999999999</v>
      </c>
      <c r="H28" s="462">
        <v>2.5999999999999999E-2</v>
      </c>
      <c r="I28" s="461">
        <v>8.6</v>
      </c>
      <c r="J28" s="462">
        <v>8.4770000000000003</v>
      </c>
      <c r="K28" s="471"/>
      <c r="L28" s="462"/>
    </row>
    <row r="29" spans="1:14" ht="15" customHeight="1" x14ac:dyDescent="0.25">
      <c r="A29" s="456">
        <v>16</v>
      </c>
      <c r="B29" s="481" t="s">
        <v>18</v>
      </c>
      <c r="C29" s="461">
        <f t="shared" si="5"/>
        <v>19.899999999999999</v>
      </c>
      <c r="D29" s="462">
        <f t="shared" si="6"/>
        <v>19.616</v>
      </c>
      <c r="E29" s="461"/>
      <c r="F29" s="462"/>
      <c r="G29" s="461"/>
      <c r="H29" s="462"/>
      <c r="I29" s="461">
        <v>19.899999999999999</v>
      </c>
      <c r="J29" s="462">
        <v>19.616</v>
      </c>
      <c r="K29" s="471"/>
      <c r="L29" s="462"/>
      <c r="N29" s="272">
        <f>G25+G26+G27+G28+G31+G32+G34+G37</f>
        <v>5.24</v>
      </c>
    </row>
    <row r="30" spans="1:14" ht="15" customHeight="1" x14ac:dyDescent="0.25">
      <c r="A30" s="456">
        <v>17</v>
      </c>
      <c r="B30" s="481" t="s">
        <v>203</v>
      </c>
      <c r="C30" s="461">
        <f t="shared" si="5"/>
        <v>2.5</v>
      </c>
      <c r="D30" s="462">
        <f t="shared" si="6"/>
        <v>2.464</v>
      </c>
      <c r="E30" s="482"/>
      <c r="F30" s="483"/>
      <c r="G30" s="461"/>
      <c r="H30" s="462"/>
      <c r="I30" s="461">
        <v>2.5</v>
      </c>
      <c r="J30" s="462">
        <v>2.464</v>
      </c>
      <c r="K30" s="471"/>
      <c r="L30" s="462"/>
    </row>
    <row r="31" spans="1:14" ht="15" customHeight="1" x14ac:dyDescent="0.25">
      <c r="A31" s="456">
        <v>18</v>
      </c>
      <c r="B31" s="481" t="s">
        <v>69</v>
      </c>
      <c r="C31" s="461">
        <f t="shared" si="5"/>
        <v>44.06</v>
      </c>
      <c r="D31" s="462">
        <f t="shared" si="6"/>
        <v>43.43</v>
      </c>
      <c r="E31" s="461"/>
      <c r="F31" s="462"/>
      <c r="G31" s="461">
        <v>1.86</v>
      </c>
      <c r="H31" s="462">
        <v>1.833</v>
      </c>
      <c r="I31" s="461">
        <v>42.2</v>
      </c>
      <c r="J31" s="462">
        <v>41.597000000000001</v>
      </c>
      <c r="K31" s="471"/>
      <c r="L31" s="462"/>
    </row>
    <row r="32" spans="1:14" ht="15" customHeight="1" x14ac:dyDescent="0.25">
      <c r="A32" s="456">
        <f t="shared" ref="A32:A60" si="7">A31+1</f>
        <v>19</v>
      </c>
      <c r="B32" s="481" t="s">
        <v>20</v>
      </c>
      <c r="C32" s="461">
        <f t="shared" si="5"/>
        <v>0.62</v>
      </c>
      <c r="D32" s="462">
        <f t="shared" si="6"/>
        <v>0.61099999999999999</v>
      </c>
      <c r="E32" s="461"/>
      <c r="F32" s="462"/>
      <c r="G32" s="461">
        <v>0.62</v>
      </c>
      <c r="H32" s="462">
        <v>0.61099999999999999</v>
      </c>
      <c r="I32" s="461"/>
      <c r="J32" s="462"/>
      <c r="K32" s="471"/>
      <c r="L32" s="462"/>
    </row>
    <row r="33" spans="1:12" ht="15" customHeight="1" x14ac:dyDescent="0.25">
      <c r="A33" s="456">
        <f t="shared" si="7"/>
        <v>20</v>
      </c>
      <c r="B33" s="481" t="s">
        <v>22</v>
      </c>
      <c r="C33" s="461">
        <f>E33+G33+I33+K33</f>
        <v>24.8</v>
      </c>
      <c r="D33" s="462">
        <f>F33+H33+J33+L33</f>
        <v>24.446000000000002</v>
      </c>
      <c r="E33" s="461"/>
      <c r="F33" s="462"/>
      <c r="G33" s="461"/>
      <c r="H33" s="462"/>
      <c r="I33" s="461">
        <v>24.8</v>
      </c>
      <c r="J33" s="462">
        <v>24.446000000000002</v>
      </c>
      <c r="K33" s="471"/>
      <c r="L33" s="462"/>
    </row>
    <row r="34" spans="1:12" ht="15" customHeight="1" x14ac:dyDescent="0.25">
      <c r="A34" s="456">
        <f t="shared" si="7"/>
        <v>21</v>
      </c>
      <c r="B34" s="481" t="s">
        <v>193</v>
      </c>
      <c r="C34" s="461">
        <f>+E34+G34+I34+K34</f>
        <v>4.0280000000000005</v>
      </c>
      <c r="D34" s="462">
        <f>+F34+H34+J34+L34</f>
        <v>3.5270000000000001</v>
      </c>
      <c r="E34" s="461"/>
      <c r="F34" s="462"/>
      <c r="G34" s="461">
        <v>0.52800000000000002</v>
      </c>
      <c r="H34" s="462">
        <v>7.6999999999999999E-2</v>
      </c>
      <c r="I34" s="461">
        <v>3.5</v>
      </c>
      <c r="J34" s="462">
        <v>3.45</v>
      </c>
      <c r="K34" s="471"/>
      <c r="L34" s="462"/>
    </row>
    <row r="35" spans="1:12" ht="15" customHeight="1" x14ac:dyDescent="0.25">
      <c r="A35" s="456">
        <f t="shared" si="7"/>
        <v>22</v>
      </c>
      <c r="B35" s="481" t="s">
        <v>71</v>
      </c>
      <c r="C35" s="461">
        <f t="shared" ref="C35:C37" si="8">+E35+G35+I35+K35</f>
        <v>10</v>
      </c>
      <c r="D35" s="462">
        <f t="shared" ref="D35:D37" si="9">+F35+H35+J35+L35</f>
        <v>9.8569999999999993</v>
      </c>
      <c r="E35" s="461"/>
      <c r="F35" s="462"/>
      <c r="G35" s="461"/>
      <c r="H35" s="462"/>
      <c r="I35" s="461">
        <v>10</v>
      </c>
      <c r="J35" s="462">
        <v>9.8569999999999993</v>
      </c>
      <c r="K35" s="471"/>
      <c r="L35" s="462"/>
    </row>
    <row r="36" spans="1:12" s="717" customFormat="1" ht="15" customHeight="1" x14ac:dyDescent="0.25">
      <c r="A36" s="456">
        <v>23</v>
      </c>
      <c r="B36" s="727" t="s">
        <v>532</v>
      </c>
      <c r="C36" s="461">
        <f t="shared" si="8"/>
        <v>1</v>
      </c>
      <c r="D36" s="472"/>
      <c r="E36" s="541">
        <v>1</v>
      </c>
      <c r="F36" s="462"/>
      <c r="G36" s="461"/>
      <c r="H36" s="462"/>
      <c r="I36" s="461"/>
      <c r="J36" s="462"/>
      <c r="K36" s="471"/>
      <c r="L36" s="462"/>
    </row>
    <row r="37" spans="1:12" ht="15" customHeight="1" thickBot="1" x14ac:dyDescent="0.3">
      <c r="A37" s="456">
        <v>24</v>
      </c>
      <c r="B37" s="481" t="s">
        <v>73</v>
      </c>
      <c r="C37" s="467">
        <f t="shared" si="8"/>
        <v>1.3759999999999999</v>
      </c>
      <c r="D37" s="472">
        <f t="shared" si="9"/>
        <v>1.208</v>
      </c>
      <c r="E37" s="461"/>
      <c r="F37" s="462"/>
      <c r="G37" s="461">
        <v>0.17599999999999999</v>
      </c>
      <c r="H37" s="462">
        <v>2.5999999999999999E-2</v>
      </c>
      <c r="I37" s="461">
        <v>1.2</v>
      </c>
      <c r="J37" s="462">
        <v>1.1819999999999999</v>
      </c>
      <c r="K37" s="471"/>
      <c r="L37" s="462"/>
    </row>
    <row r="38" spans="1:12" ht="34.5" customHeight="1" thickBot="1" x14ac:dyDescent="0.3">
      <c r="A38" s="456">
        <f t="shared" si="7"/>
        <v>25</v>
      </c>
      <c r="B38" s="486" t="s">
        <v>188</v>
      </c>
      <c r="C38" s="474">
        <f>E38+G38+I38+K38</f>
        <v>-14.799999999999997</v>
      </c>
      <c r="D38" s="475">
        <f t="shared" ref="D38" si="10">F38+H38+J38+L38</f>
        <v>0</v>
      </c>
      <c r="E38" s="487">
        <f>E39+E41+E42</f>
        <v>-14.799999999999997</v>
      </c>
      <c r="F38" s="487">
        <f t="shared" ref="F38:G38" si="11">F39+F41+F42</f>
        <v>0</v>
      </c>
      <c r="G38" s="487">
        <f t="shared" si="11"/>
        <v>0</v>
      </c>
      <c r="H38" s="488"/>
      <c r="I38" s="805"/>
      <c r="J38" s="806"/>
      <c r="K38" s="487"/>
      <c r="L38" s="489"/>
    </row>
    <row r="39" spans="1:12" ht="15" customHeight="1" x14ac:dyDescent="0.25">
      <c r="A39" s="456">
        <f t="shared" si="7"/>
        <v>26</v>
      </c>
      <c r="B39" s="491" t="s">
        <v>196</v>
      </c>
      <c r="C39" s="809">
        <f t="shared" ref="C39:C43" si="12">E39+G39+I39+K39</f>
        <v>-36.299999999999997</v>
      </c>
      <c r="D39" s="803"/>
      <c r="E39" s="809">
        <f>E40</f>
        <v>-36.299999999999997</v>
      </c>
      <c r="F39" s="538"/>
      <c r="G39" s="812"/>
      <c r="H39" s="813"/>
      <c r="I39" s="807"/>
      <c r="J39" s="808"/>
      <c r="K39" s="807"/>
      <c r="L39" s="808"/>
    </row>
    <row r="40" spans="1:12" s="202" customFormat="1" ht="15" customHeight="1" x14ac:dyDescent="0.25">
      <c r="A40" s="456">
        <f t="shared" si="7"/>
        <v>27</v>
      </c>
      <c r="B40" s="466" t="s">
        <v>368</v>
      </c>
      <c r="C40" s="470">
        <f t="shared" si="12"/>
        <v>-36.299999999999997</v>
      </c>
      <c r="D40" s="479"/>
      <c r="E40" s="563">
        <v>-36.299999999999997</v>
      </c>
      <c r="F40" s="460"/>
      <c r="G40" s="810"/>
      <c r="H40" s="512"/>
      <c r="I40" s="464"/>
      <c r="J40" s="463"/>
      <c r="K40" s="464"/>
      <c r="L40" s="463"/>
    </row>
    <row r="41" spans="1:12" ht="15" customHeight="1" x14ac:dyDescent="0.25">
      <c r="A41" s="456">
        <f t="shared" si="7"/>
        <v>28</v>
      </c>
      <c r="B41" s="481" t="s">
        <v>4</v>
      </c>
      <c r="C41" s="459">
        <f t="shared" si="12"/>
        <v>16.5</v>
      </c>
      <c r="D41" s="460">
        <f>F41+H41+J41+L41</f>
        <v>0</v>
      </c>
      <c r="E41" s="459">
        <v>16.5</v>
      </c>
      <c r="F41" s="460"/>
      <c r="G41" s="810"/>
      <c r="H41" s="512"/>
      <c r="I41" s="464"/>
      <c r="J41" s="463"/>
      <c r="K41" s="461"/>
      <c r="L41" s="462"/>
    </row>
    <row r="42" spans="1:12" s="549" customFormat="1" ht="15" customHeight="1" x14ac:dyDescent="0.25">
      <c r="A42" s="456">
        <f t="shared" si="7"/>
        <v>29</v>
      </c>
      <c r="B42" s="569" t="s">
        <v>432</v>
      </c>
      <c r="C42" s="459">
        <f t="shared" si="12"/>
        <v>5</v>
      </c>
      <c r="D42" s="480"/>
      <c r="E42" s="523">
        <f>E43</f>
        <v>5</v>
      </c>
      <c r="F42" s="480"/>
      <c r="G42" s="793"/>
      <c r="H42" s="811"/>
      <c r="I42" s="524"/>
      <c r="J42" s="787"/>
      <c r="K42" s="817"/>
      <c r="L42" s="818"/>
    </row>
    <row r="43" spans="1:12" s="549" customFormat="1" ht="15" customHeight="1" thickBot="1" x14ac:dyDescent="0.3">
      <c r="A43" s="456">
        <f t="shared" si="7"/>
        <v>30</v>
      </c>
      <c r="B43" s="570" t="s">
        <v>433</v>
      </c>
      <c r="C43" s="814">
        <f t="shared" si="12"/>
        <v>5</v>
      </c>
      <c r="D43" s="800"/>
      <c r="E43" s="799">
        <v>5</v>
      </c>
      <c r="F43" s="800"/>
      <c r="G43" s="764"/>
      <c r="H43" s="815"/>
      <c r="I43" s="795"/>
      <c r="J43" s="792"/>
      <c r="K43" s="816"/>
      <c r="L43" s="573"/>
    </row>
    <row r="44" spans="1:12" ht="33" customHeight="1" thickBot="1" x14ac:dyDescent="0.3">
      <c r="A44" s="456">
        <f t="shared" si="7"/>
        <v>31</v>
      </c>
      <c r="B44" s="492" t="s">
        <v>139</v>
      </c>
      <c r="C44" s="571">
        <f t="shared" ref="C44:D52" si="13">E44+G44+I44+K44</f>
        <v>39.401909999999987</v>
      </c>
      <c r="D44" s="572">
        <f>F44+H44+J44+L44</f>
        <v>0</v>
      </c>
      <c r="E44" s="531">
        <f>E45+E51+E52</f>
        <v>-106.91197</v>
      </c>
      <c r="F44" s="804">
        <f t="shared" ref="F44:H44" si="14">F45+F51+F52</f>
        <v>-101.666</v>
      </c>
      <c r="G44" s="802">
        <f t="shared" si="14"/>
        <v>146.31387999999998</v>
      </c>
      <c r="H44" s="531">
        <f t="shared" si="14"/>
        <v>101.666</v>
      </c>
      <c r="I44" s="531"/>
      <c r="J44" s="573"/>
      <c r="K44" s="531"/>
      <c r="L44" s="573"/>
    </row>
    <row r="45" spans="1:12" ht="15" customHeight="1" thickBot="1" x14ac:dyDescent="0.3">
      <c r="A45" s="456">
        <f t="shared" si="7"/>
        <v>32</v>
      </c>
      <c r="B45" s="493" t="s">
        <v>198</v>
      </c>
      <c r="C45" s="494">
        <f>E45+G45+I45+K45</f>
        <v>43.172879999999999</v>
      </c>
      <c r="D45" s="494">
        <f>F45+H45+J45+L45</f>
        <v>0</v>
      </c>
      <c r="E45" s="495">
        <f>SUM(E46:E49)</f>
        <v>0</v>
      </c>
      <c r="F45" s="496"/>
      <c r="G45" s="529">
        <f>SUM(G46:G50)</f>
        <v>43.172879999999999</v>
      </c>
      <c r="H45" s="495">
        <f>SUM(H46:H49)</f>
        <v>0</v>
      </c>
      <c r="I45" s="494"/>
      <c r="J45" s="496"/>
      <c r="K45" s="494"/>
      <c r="L45" s="496"/>
    </row>
    <row r="46" spans="1:12" ht="15" customHeight="1" thickBot="1" x14ac:dyDescent="0.3">
      <c r="A46" s="456">
        <f t="shared" si="7"/>
        <v>33</v>
      </c>
      <c r="B46" s="497" t="s">
        <v>54</v>
      </c>
      <c r="C46" s="498">
        <f t="shared" si="13"/>
        <v>-1290</v>
      </c>
      <c r="D46" s="494">
        <f t="shared" ref="D46:D47" si="15">F46+H46+J46+L46</f>
        <v>0</v>
      </c>
      <c r="E46" s="498">
        <v>-1290</v>
      </c>
      <c r="F46" s="458"/>
      <c r="G46" s="499"/>
      <c r="H46" s="500"/>
      <c r="I46" s="490"/>
      <c r="J46" s="477"/>
      <c r="K46" s="469"/>
      <c r="L46" s="477"/>
    </row>
    <row r="47" spans="1:12" ht="45.75" customHeight="1" thickBot="1" x14ac:dyDescent="0.3">
      <c r="A47" s="456">
        <f t="shared" si="7"/>
        <v>34</v>
      </c>
      <c r="B47" s="557" t="s">
        <v>414</v>
      </c>
      <c r="C47" s="464">
        <f t="shared" si="13"/>
        <v>15.58226</v>
      </c>
      <c r="D47" s="494">
        <f t="shared" si="15"/>
        <v>0</v>
      </c>
      <c r="E47" s="464"/>
      <c r="F47" s="463"/>
      <c r="G47" s="720">
        <v>15.58226</v>
      </c>
      <c r="H47" s="501"/>
      <c r="I47" s="464"/>
      <c r="J47" s="463"/>
      <c r="K47" s="465"/>
      <c r="L47" s="463"/>
    </row>
    <row r="48" spans="1:12" ht="15" customHeight="1" x14ac:dyDescent="0.25">
      <c r="A48" s="456">
        <f t="shared" si="7"/>
        <v>35</v>
      </c>
      <c r="B48" s="478" t="s">
        <v>55</v>
      </c>
      <c r="C48" s="464">
        <f t="shared" si="13"/>
        <v>1290</v>
      </c>
      <c r="D48" s="462"/>
      <c r="E48" s="464">
        <v>1290</v>
      </c>
      <c r="F48" s="463"/>
      <c r="G48" s="464"/>
      <c r="H48" s="502"/>
      <c r="I48" s="464"/>
      <c r="J48" s="463"/>
      <c r="K48" s="465"/>
      <c r="L48" s="463"/>
    </row>
    <row r="49" spans="1:12" s="284" customFormat="1" ht="15" customHeight="1" x14ac:dyDescent="0.25">
      <c r="A49" s="456">
        <f t="shared" si="7"/>
        <v>36</v>
      </c>
      <c r="B49" s="466" t="s">
        <v>372</v>
      </c>
      <c r="C49" s="470">
        <f t="shared" si="13"/>
        <v>1E-3</v>
      </c>
      <c r="D49" s="479"/>
      <c r="E49" s="503"/>
      <c r="F49" s="504"/>
      <c r="G49" s="771">
        <v>1E-3</v>
      </c>
      <c r="H49" s="505"/>
      <c r="I49" s="506"/>
      <c r="J49" s="507"/>
      <c r="K49" s="508"/>
      <c r="L49" s="507"/>
    </row>
    <row r="50" spans="1:12" s="717" customFormat="1" ht="15" customHeight="1" thickBot="1" x14ac:dyDescent="0.3">
      <c r="A50" s="456">
        <v>37</v>
      </c>
      <c r="B50" s="745" t="s">
        <v>535</v>
      </c>
      <c r="C50" s="746">
        <f t="shared" si="13"/>
        <v>27.58962</v>
      </c>
      <c r="D50" s="743"/>
      <c r="E50" s="503"/>
      <c r="F50" s="504"/>
      <c r="G50" s="747">
        <v>27.58962</v>
      </c>
      <c r="H50" s="505"/>
      <c r="I50" s="744"/>
      <c r="J50" s="485"/>
      <c r="K50" s="468"/>
      <c r="L50" s="485"/>
    </row>
    <row r="51" spans="1:12" ht="15" customHeight="1" x14ac:dyDescent="0.25">
      <c r="A51" s="456">
        <v>38</v>
      </c>
      <c r="B51" s="481" t="s">
        <v>26</v>
      </c>
      <c r="C51" s="509">
        <f t="shared" si="13"/>
        <v>-3.7709699999999984</v>
      </c>
      <c r="D51" s="510">
        <f t="shared" si="13"/>
        <v>0</v>
      </c>
      <c r="E51" s="444">
        <v>-38.733969999999999</v>
      </c>
      <c r="F51" s="9">
        <v>-34.463000000000001</v>
      </c>
      <c r="G51" s="242">
        <v>34.963000000000001</v>
      </c>
      <c r="H51" s="264">
        <v>34.463000000000001</v>
      </c>
      <c r="I51" s="461"/>
      <c r="J51" s="462"/>
      <c r="K51" s="471"/>
      <c r="L51" s="462"/>
    </row>
    <row r="52" spans="1:12" ht="15" customHeight="1" thickBot="1" x14ac:dyDescent="0.3">
      <c r="A52" s="456">
        <f t="shared" si="7"/>
        <v>39</v>
      </c>
      <c r="B52" s="484" t="s">
        <v>195</v>
      </c>
      <c r="C52" s="461">
        <f t="shared" si="13"/>
        <v>0</v>
      </c>
      <c r="D52" s="462">
        <f>F52+H52+J52+L52</f>
        <v>0</v>
      </c>
      <c r="E52" s="174">
        <v>-68.177999999999997</v>
      </c>
      <c r="F52" s="9">
        <v>-67.203000000000003</v>
      </c>
      <c r="G52" s="174">
        <v>68.177999999999997</v>
      </c>
      <c r="H52" s="9">
        <v>67.203000000000003</v>
      </c>
      <c r="I52" s="464"/>
      <c r="J52" s="463"/>
      <c r="K52" s="471"/>
      <c r="L52" s="462"/>
    </row>
    <row r="53" spans="1:12" ht="34.5" customHeight="1" thickBot="1" x14ac:dyDescent="0.3">
      <c r="A53" s="456">
        <f t="shared" si="7"/>
        <v>40</v>
      </c>
      <c r="B53" s="513" t="s">
        <v>189</v>
      </c>
      <c r="C53" s="474">
        <f t="shared" ref="C53" si="16">E53+G53+I53+K53</f>
        <v>2510.857</v>
      </c>
      <c r="D53" s="475"/>
      <c r="E53" s="474">
        <f>E54+E56+E57</f>
        <v>17.056999999999999</v>
      </c>
      <c r="F53" s="514"/>
      <c r="G53" s="474">
        <f>G54</f>
        <v>2493.8000000000002</v>
      </c>
      <c r="H53" s="515"/>
      <c r="I53" s="516"/>
      <c r="J53" s="514"/>
      <c r="K53" s="474"/>
      <c r="L53" s="515"/>
    </row>
    <row r="54" spans="1:12" ht="15" customHeight="1" x14ac:dyDescent="0.25">
      <c r="A54" s="456">
        <f t="shared" si="7"/>
        <v>41</v>
      </c>
      <c r="B54" s="517" t="s">
        <v>187</v>
      </c>
      <c r="C54" s="521">
        <f>SUM(C55:C55)</f>
        <v>2493.8000000000002</v>
      </c>
      <c r="D54" s="826"/>
      <c r="E54" s="827"/>
      <c r="F54" s="828"/>
      <c r="G54" s="499">
        <f>G55</f>
        <v>2493.8000000000002</v>
      </c>
      <c r="H54" s="518"/>
      <c r="I54" s="519"/>
      <c r="J54" s="520"/>
      <c r="K54" s="519"/>
      <c r="L54" s="520"/>
    </row>
    <row r="55" spans="1:12" ht="15" customHeight="1" x14ac:dyDescent="0.25">
      <c r="A55" s="456">
        <f t="shared" si="7"/>
        <v>42</v>
      </c>
      <c r="B55" s="526" t="s">
        <v>181</v>
      </c>
      <c r="C55" s="523">
        <f t="shared" ref="C55:C57" si="17">E55+G55+I55+K55</f>
        <v>2493.8000000000002</v>
      </c>
      <c r="D55" s="480"/>
      <c r="E55" s="521"/>
      <c r="F55" s="527"/>
      <c r="G55" s="189">
        <v>2493.8000000000002</v>
      </c>
      <c r="H55" s="525"/>
      <c r="I55" s="464"/>
      <c r="J55" s="463"/>
      <c r="K55" s="465"/>
      <c r="L55" s="463"/>
    </row>
    <row r="56" spans="1:12" s="717" customFormat="1" ht="15" customHeight="1" x14ac:dyDescent="0.25">
      <c r="A56" s="456">
        <v>43</v>
      </c>
      <c r="B56" s="748" t="s">
        <v>9</v>
      </c>
      <c r="C56" s="749">
        <f t="shared" si="17"/>
        <v>2.0569999999999999</v>
      </c>
      <c r="D56" s="820"/>
      <c r="E56" s="788">
        <v>2.0569999999999999</v>
      </c>
      <c r="F56" s="821"/>
      <c r="G56" s="189"/>
      <c r="H56" s="822"/>
      <c r="I56" s="823"/>
      <c r="J56" s="824"/>
      <c r="K56" s="825"/>
      <c r="L56" s="824"/>
    </row>
    <row r="57" spans="1:12" s="721" customFormat="1" ht="15" customHeight="1" thickBot="1" x14ac:dyDescent="0.3">
      <c r="A57" s="456">
        <v>44</v>
      </c>
      <c r="B57" s="748" t="s">
        <v>27</v>
      </c>
      <c r="C57" s="819">
        <f t="shared" si="17"/>
        <v>15</v>
      </c>
      <c r="D57" s="750"/>
      <c r="E57" s="734">
        <v>15</v>
      </c>
      <c r="F57" s="829"/>
      <c r="G57" s="830"/>
      <c r="H57" s="722"/>
      <c r="I57" s="723"/>
      <c r="J57" s="724"/>
      <c r="K57" s="725"/>
      <c r="L57" s="724"/>
    </row>
    <row r="58" spans="1:12" ht="34.5" customHeight="1" thickBot="1" x14ac:dyDescent="0.3">
      <c r="A58" s="456">
        <v>45</v>
      </c>
      <c r="B58" s="513" t="s">
        <v>190</v>
      </c>
      <c r="C58" s="474">
        <f t="shared" ref="C58:C60" si="18">E58+G58+I58+K58</f>
        <v>18.992999999999999</v>
      </c>
      <c r="D58" s="475"/>
      <c r="E58" s="474"/>
      <c r="F58" s="474"/>
      <c r="G58" s="474">
        <f t="shared" ref="G58" si="19">G59</f>
        <v>18.992999999999999</v>
      </c>
      <c r="H58" s="514"/>
      <c r="I58" s="516"/>
      <c r="J58" s="514"/>
      <c r="K58" s="528"/>
      <c r="L58" s="475"/>
    </row>
    <row r="59" spans="1:12" ht="15" customHeight="1" x14ac:dyDescent="0.25">
      <c r="A59" s="456">
        <f t="shared" si="7"/>
        <v>46</v>
      </c>
      <c r="B59" s="481" t="s">
        <v>197</v>
      </c>
      <c r="C59" s="461">
        <f t="shared" si="18"/>
        <v>18.992999999999999</v>
      </c>
      <c r="D59" s="462"/>
      <c r="E59" s="511"/>
      <c r="F59" s="462"/>
      <c r="G59" s="511">
        <f>SUM(G60:G60)</f>
        <v>18.992999999999999</v>
      </c>
      <c r="H59" s="485"/>
      <c r="I59" s="464"/>
      <c r="J59" s="463"/>
      <c r="K59" s="465"/>
      <c r="L59" s="463"/>
    </row>
    <row r="60" spans="1:12" ht="15" customHeight="1" thickBot="1" x14ac:dyDescent="0.35">
      <c r="A60" s="456">
        <f t="shared" si="7"/>
        <v>47</v>
      </c>
      <c r="B60" s="561" t="s">
        <v>416</v>
      </c>
      <c r="C60" s="459">
        <f t="shared" si="18"/>
        <v>18.992999999999999</v>
      </c>
      <c r="D60" s="460"/>
      <c r="E60" s="459"/>
      <c r="F60" s="460"/>
      <c r="G60" s="523">
        <v>18.992999999999999</v>
      </c>
      <c r="H60" s="522"/>
      <c r="I60" s="464"/>
      <c r="J60" s="463"/>
      <c r="K60" s="465"/>
      <c r="L60" s="463"/>
    </row>
    <row r="61" spans="1:12" ht="15" customHeight="1" thickBot="1" x14ac:dyDescent="0.3">
      <c r="A61" s="301">
        <v>48</v>
      </c>
      <c r="B61" s="302" t="s">
        <v>175</v>
      </c>
      <c r="C61" s="530">
        <f t="shared" ref="C61:L61" si="20">C14+C24+C38+C44+C53+C58</f>
        <v>2765.3080999999997</v>
      </c>
      <c r="D61" s="304">
        <f t="shared" si="20"/>
        <v>144.98699999999999</v>
      </c>
      <c r="E61" s="303">
        <f t="shared" si="20"/>
        <v>-45.084000000000003</v>
      </c>
      <c r="F61" s="304">
        <f t="shared" si="20"/>
        <v>-101.666</v>
      </c>
      <c r="G61" s="530">
        <f t="shared" si="20"/>
        <v>2688.1921000000002</v>
      </c>
      <c r="H61" s="304">
        <f t="shared" si="20"/>
        <v>126.19999999999999</v>
      </c>
      <c r="I61" s="303">
        <f t="shared" si="20"/>
        <v>122.2</v>
      </c>
      <c r="J61" s="304">
        <f t="shared" si="20"/>
        <v>120.453</v>
      </c>
      <c r="K61" s="303">
        <f t="shared" si="20"/>
        <v>0</v>
      </c>
      <c r="L61" s="304">
        <f t="shared" si="20"/>
        <v>0</v>
      </c>
    </row>
    <row r="62" spans="1:12" ht="15" customHeight="1" x14ac:dyDescent="0.25">
      <c r="A62" s="179"/>
      <c r="B62" s="182" t="s">
        <v>74</v>
      </c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5" customHeight="1" x14ac:dyDescent="0.25">
      <c r="A63" s="179"/>
      <c r="B63" s="186" t="s">
        <v>192</v>
      </c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5" customHeight="1" x14ac:dyDescent="0.25">
      <c r="A64" s="179"/>
      <c r="B64" s="182" t="s">
        <v>205</v>
      </c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5" customHeight="1" x14ac:dyDescent="0.25">
      <c r="A65" s="179"/>
      <c r="B65" s="183" t="s">
        <v>75</v>
      </c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 ht="15" customHeight="1" x14ac:dyDescent="0.25">
      <c r="A66" s="178"/>
      <c r="B66" s="178"/>
      <c r="C66" s="178"/>
      <c r="D66" s="178"/>
      <c r="E66" s="178"/>
      <c r="F66" s="178"/>
      <c r="G66" s="178"/>
      <c r="H66" s="178"/>
      <c r="I66" s="178"/>
      <c r="J66" s="178"/>
      <c r="K66" s="178"/>
      <c r="L66" s="178"/>
    </row>
    <row r="67" spans="1:12" ht="15" customHeight="1" x14ac:dyDescent="0.25">
      <c r="A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</row>
    <row r="69" spans="1:12" ht="15" customHeight="1" x14ac:dyDescent="0.25">
      <c r="G69" s="233"/>
    </row>
  </sheetData>
  <mergeCells count="7">
    <mergeCell ref="G12:H12"/>
    <mergeCell ref="K12:L12"/>
    <mergeCell ref="E12:F12"/>
    <mergeCell ref="I12:J12"/>
    <mergeCell ref="A12:A13"/>
    <mergeCell ref="B12:B13"/>
    <mergeCell ref="C12:D12"/>
  </mergeCells>
  <printOptions gridLines="1"/>
  <pageMargins left="0.51181102362204722" right="0" top="0.55118110236220474" bottom="0.15748031496062992" header="0.31496062992125984" footer="0.31496062992125984"/>
  <pageSetup paperSize="9"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opLeftCell="A80" workbookViewId="0">
      <selection activeCell="G104" sqref="G104"/>
    </sheetView>
  </sheetViews>
  <sheetFormatPr defaultRowHeight="13.2" x14ac:dyDescent="0.25"/>
  <cols>
    <col min="1" max="1" width="4.109375" customWidth="1"/>
    <col min="2" max="2" width="49.109375" customWidth="1"/>
    <col min="3" max="3" width="8.88671875" customWidth="1"/>
    <col min="4" max="4" width="22.88671875" customWidth="1"/>
    <col min="5" max="5" width="13.109375" customWidth="1"/>
    <col min="6" max="6" width="12.88671875" customWidth="1"/>
    <col min="7" max="7" width="10.5546875" bestFit="1" customWidth="1"/>
  </cols>
  <sheetData>
    <row r="1" spans="1:8" ht="15.6" x14ac:dyDescent="0.3">
      <c r="B1" s="1"/>
      <c r="C1" s="1"/>
      <c r="D1" s="1"/>
      <c r="E1" s="1"/>
      <c r="F1" s="1"/>
      <c r="G1" s="175"/>
    </row>
    <row r="2" spans="1:8" ht="15.6" x14ac:dyDescent="0.3">
      <c r="B2" s="1"/>
      <c r="C2" s="237"/>
      <c r="D2" s="237"/>
      <c r="E2" s="238"/>
      <c r="F2" s="204"/>
      <c r="G2" s="176"/>
    </row>
    <row r="3" spans="1:8" ht="15.6" x14ac:dyDescent="0.3">
      <c r="B3" s="1"/>
      <c r="C3" s="1"/>
      <c r="D3" s="1"/>
      <c r="E3" s="1"/>
      <c r="F3" s="1"/>
      <c r="G3" s="175"/>
    </row>
    <row r="4" spans="1:8" ht="15.6" x14ac:dyDescent="0.3">
      <c r="B4" s="1"/>
      <c r="C4" s="1"/>
      <c r="D4" s="1"/>
      <c r="E4" s="1"/>
      <c r="F4" s="1"/>
    </row>
    <row r="5" spans="1:8" ht="15.6" x14ac:dyDescent="0.3">
      <c r="A5" s="3" t="s">
        <v>405</v>
      </c>
      <c r="B5" s="1"/>
      <c r="C5" s="1"/>
      <c r="D5" s="237"/>
      <c r="E5" s="237"/>
      <c r="F5" s="237"/>
    </row>
    <row r="6" spans="1:8" ht="15.6" x14ac:dyDescent="0.3">
      <c r="A6" s="1"/>
      <c r="B6" s="1" t="s">
        <v>406</v>
      </c>
      <c r="C6" s="1"/>
      <c r="D6" s="1"/>
      <c r="E6" s="1"/>
      <c r="F6" s="1"/>
    </row>
    <row r="7" spans="1:8" ht="16.2" thickBot="1" x14ac:dyDescent="0.35">
      <c r="A7" s="207"/>
      <c r="B7" s="1"/>
      <c r="C7" s="1"/>
      <c r="D7" s="1"/>
      <c r="E7" s="1" t="s">
        <v>388</v>
      </c>
      <c r="F7" s="1"/>
    </row>
    <row r="8" spans="1:8" x14ac:dyDescent="0.25">
      <c r="A8" s="893" t="s">
        <v>0</v>
      </c>
      <c r="B8" s="895" t="s">
        <v>304</v>
      </c>
      <c r="C8" s="895" t="s">
        <v>305</v>
      </c>
      <c r="D8" s="895" t="s">
        <v>306</v>
      </c>
      <c r="E8" s="895" t="s">
        <v>351</v>
      </c>
      <c r="F8" s="891" t="s">
        <v>48</v>
      </c>
    </row>
    <row r="9" spans="1:8" ht="24" customHeight="1" thickBot="1" x14ac:dyDescent="0.3">
      <c r="A9" s="894"/>
      <c r="B9" s="896"/>
      <c r="C9" s="897"/>
      <c r="D9" s="896"/>
      <c r="E9" s="896"/>
      <c r="F9" s="892"/>
    </row>
    <row r="10" spans="1:8" ht="26.4" x14ac:dyDescent="0.25">
      <c r="A10" s="333">
        <v>1</v>
      </c>
      <c r="B10" s="266" t="s">
        <v>307</v>
      </c>
      <c r="C10" s="267">
        <v>1</v>
      </c>
      <c r="D10" s="268" t="s">
        <v>25</v>
      </c>
      <c r="E10" s="254">
        <v>0.5</v>
      </c>
      <c r="F10" s="334"/>
      <c r="G10" s="272"/>
      <c r="H10" s="272"/>
    </row>
    <row r="11" spans="1:8" x14ac:dyDescent="0.25">
      <c r="A11" s="335">
        <f>A10+1</f>
        <v>2</v>
      </c>
      <c r="B11" s="243" t="s">
        <v>271</v>
      </c>
      <c r="C11" s="244">
        <v>1</v>
      </c>
      <c r="D11" s="241" t="s">
        <v>25</v>
      </c>
      <c r="E11" s="242">
        <v>26.8</v>
      </c>
      <c r="F11" s="264">
        <v>23.8</v>
      </c>
    </row>
    <row r="12" spans="1:8" x14ac:dyDescent="0.25">
      <c r="A12" s="335">
        <f t="shared" ref="A12:A56" si="0">A11+1</f>
        <v>3</v>
      </c>
      <c r="B12" s="243" t="s">
        <v>308</v>
      </c>
      <c r="C12" s="244">
        <v>1</v>
      </c>
      <c r="D12" s="241" t="s">
        <v>25</v>
      </c>
      <c r="E12" s="242">
        <v>25.3</v>
      </c>
      <c r="F12" s="264">
        <v>8.5</v>
      </c>
    </row>
    <row r="13" spans="1:8" ht="12.75" customHeight="1" x14ac:dyDescent="0.25">
      <c r="A13" s="335">
        <f t="shared" si="0"/>
        <v>4</v>
      </c>
      <c r="B13" s="239" t="s">
        <v>295</v>
      </c>
      <c r="C13" s="240">
        <v>1</v>
      </c>
      <c r="D13" s="241" t="s">
        <v>25</v>
      </c>
      <c r="E13" s="242">
        <v>9</v>
      </c>
      <c r="F13" s="264">
        <v>8.8710000000000004</v>
      </c>
    </row>
    <row r="14" spans="1:8" x14ac:dyDescent="0.25">
      <c r="A14" s="335">
        <f t="shared" si="0"/>
        <v>5</v>
      </c>
      <c r="B14" s="243" t="s">
        <v>291</v>
      </c>
      <c r="C14" s="244">
        <v>1</v>
      </c>
      <c r="D14" s="241" t="s">
        <v>25</v>
      </c>
      <c r="E14" s="242">
        <v>30.2</v>
      </c>
      <c r="F14" s="264">
        <v>25.7</v>
      </c>
    </row>
    <row r="15" spans="1:8" x14ac:dyDescent="0.25">
      <c r="A15" s="335">
        <f t="shared" si="0"/>
        <v>6</v>
      </c>
      <c r="B15" s="243" t="s">
        <v>289</v>
      </c>
      <c r="C15" s="244">
        <v>1</v>
      </c>
      <c r="D15" s="241" t="s">
        <v>25</v>
      </c>
      <c r="E15" s="242">
        <v>9.4</v>
      </c>
      <c r="F15" s="264">
        <v>8.3000000000000007</v>
      </c>
    </row>
    <row r="16" spans="1:8" s="273" customFormat="1" ht="26.4" x14ac:dyDescent="0.25">
      <c r="A16" s="335">
        <f t="shared" si="0"/>
        <v>7</v>
      </c>
      <c r="B16" s="239" t="s">
        <v>370</v>
      </c>
      <c r="C16" s="244">
        <v>1</v>
      </c>
      <c r="D16" s="241" t="s">
        <v>25</v>
      </c>
      <c r="E16" s="242">
        <v>0.7</v>
      </c>
      <c r="F16" s="264"/>
    </row>
    <row r="17" spans="1:8" x14ac:dyDescent="0.25">
      <c r="A17" s="335">
        <f t="shared" si="0"/>
        <v>8</v>
      </c>
      <c r="B17" s="243" t="s">
        <v>309</v>
      </c>
      <c r="C17" s="244">
        <v>1</v>
      </c>
      <c r="D17" s="241" t="s">
        <v>25</v>
      </c>
      <c r="E17" s="242">
        <v>20.8</v>
      </c>
      <c r="F17" s="264">
        <v>20.399999999999999</v>
      </c>
    </row>
    <row r="18" spans="1:8" ht="26.4" x14ac:dyDescent="0.25">
      <c r="A18" s="335">
        <f t="shared" si="0"/>
        <v>9</v>
      </c>
      <c r="B18" s="336" t="s">
        <v>207</v>
      </c>
      <c r="C18" s="337">
        <v>1</v>
      </c>
      <c r="D18" s="245" t="s">
        <v>186</v>
      </c>
      <c r="E18" s="242">
        <v>1.1000000000000001</v>
      </c>
      <c r="F18" s="264"/>
    </row>
    <row r="19" spans="1:8" x14ac:dyDescent="0.25">
      <c r="A19" s="335">
        <f t="shared" si="0"/>
        <v>10</v>
      </c>
      <c r="B19" s="243" t="s">
        <v>310</v>
      </c>
      <c r="C19" s="244"/>
      <c r="D19" s="241"/>
      <c r="E19" s="242">
        <f>E20+E21+E22</f>
        <v>173</v>
      </c>
      <c r="F19" s="264">
        <f>F20+F21+F22</f>
        <v>126.07600000000001</v>
      </c>
    </row>
    <row r="20" spans="1:8" x14ac:dyDescent="0.25">
      <c r="A20" s="335">
        <f t="shared" si="0"/>
        <v>11</v>
      </c>
      <c r="B20" s="338" t="s">
        <v>311</v>
      </c>
      <c r="C20" s="339">
        <v>4</v>
      </c>
      <c r="D20" s="246" t="s">
        <v>25</v>
      </c>
      <c r="E20" s="247">
        <v>100</v>
      </c>
      <c r="F20" s="190">
        <v>97.876000000000005</v>
      </c>
    </row>
    <row r="21" spans="1:8" x14ac:dyDescent="0.25">
      <c r="A21" s="335">
        <f t="shared" si="0"/>
        <v>12</v>
      </c>
      <c r="B21" s="338" t="s">
        <v>312</v>
      </c>
      <c r="C21" s="339">
        <v>1</v>
      </c>
      <c r="D21" s="246" t="s">
        <v>25</v>
      </c>
      <c r="E21" s="247">
        <v>3.4</v>
      </c>
      <c r="F21" s="265">
        <v>3</v>
      </c>
    </row>
    <row r="22" spans="1:8" ht="26.4" x14ac:dyDescent="0.25">
      <c r="A22" s="335">
        <f t="shared" si="0"/>
        <v>13</v>
      </c>
      <c r="B22" s="338" t="s">
        <v>314</v>
      </c>
      <c r="C22" s="339">
        <v>4</v>
      </c>
      <c r="D22" s="340" t="s">
        <v>26</v>
      </c>
      <c r="E22" s="247">
        <v>69.599999999999994</v>
      </c>
      <c r="F22" s="265">
        <v>25.2</v>
      </c>
    </row>
    <row r="23" spans="1:8" x14ac:dyDescent="0.25">
      <c r="A23" s="335">
        <f t="shared" si="0"/>
        <v>14</v>
      </c>
      <c r="B23" s="243" t="s">
        <v>315</v>
      </c>
      <c r="C23" s="244">
        <v>1</v>
      </c>
      <c r="D23" s="241" t="s">
        <v>25</v>
      </c>
      <c r="E23" s="242">
        <v>5.6</v>
      </c>
      <c r="F23" s="264">
        <v>5.3</v>
      </c>
    </row>
    <row r="24" spans="1:8" x14ac:dyDescent="0.25">
      <c r="A24" s="335">
        <f t="shared" si="0"/>
        <v>15</v>
      </c>
      <c r="B24" s="243" t="s">
        <v>316</v>
      </c>
      <c r="C24" s="244">
        <v>1</v>
      </c>
      <c r="D24" s="241" t="s">
        <v>25</v>
      </c>
      <c r="E24" s="242"/>
      <c r="F24" s="341"/>
    </row>
    <row r="25" spans="1:8" x14ac:dyDescent="0.25">
      <c r="A25" s="335">
        <f t="shared" si="0"/>
        <v>16</v>
      </c>
      <c r="B25" s="243" t="s">
        <v>317</v>
      </c>
      <c r="C25" s="244"/>
      <c r="D25" s="241"/>
      <c r="E25" s="242">
        <f>E26+E27+E28</f>
        <v>528.4</v>
      </c>
      <c r="F25" s="242">
        <f>F26+F27+F28</f>
        <v>14</v>
      </c>
    </row>
    <row r="26" spans="1:8" x14ac:dyDescent="0.25">
      <c r="A26" s="335">
        <f t="shared" si="0"/>
        <v>17</v>
      </c>
      <c r="B26" s="338" t="s">
        <v>318</v>
      </c>
      <c r="C26" s="339">
        <v>4</v>
      </c>
      <c r="D26" s="246" t="s">
        <v>319</v>
      </c>
      <c r="E26" s="247">
        <v>508.1</v>
      </c>
      <c r="F26" s="265"/>
    </row>
    <row r="27" spans="1:8" x14ac:dyDescent="0.25">
      <c r="A27" s="335">
        <f t="shared" si="0"/>
        <v>18</v>
      </c>
      <c r="B27" s="338" t="s">
        <v>320</v>
      </c>
      <c r="C27" s="339">
        <v>1</v>
      </c>
      <c r="D27" s="246" t="s">
        <v>25</v>
      </c>
      <c r="E27" s="247">
        <v>15.3</v>
      </c>
      <c r="F27" s="265">
        <v>14</v>
      </c>
    </row>
    <row r="28" spans="1:8" x14ac:dyDescent="0.25">
      <c r="A28" s="335">
        <f t="shared" si="0"/>
        <v>19</v>
      </c>
      <c r="B28" s="338" t="s">
        <v>321</v>
      </c>
      <c r="C28" s="339">
        <v>1</v>
      </c>
      <c r="D28" s="246" t="s">
        <v>322</v>
      </c>
      <c r="E28" s="247">
        <v>5</v>
      </c>
      <c r="F28" s="342"/>
    </row>
    <row r="29" spans="1:8" x14ac:dyDescent="0.25">
      <c r="A29" s="335">
        <f t="shared" si="0"/>
        <v>20</v>
      </c>
      <c r="B29" s="243" t="s">
        <v>323</v>
      </c>
      <c r="C29" s="244"/>
      <c r="D29" s="246"/>
      <c r="E29" s="242">
        <f>E30+E31+E32</f>
        <v>944.2</v>
      </c>
      <c r="F29" s="264">
        <f>F30+F31+F32</f>
        <v>511.3</v>
      </c>
    </row>
    <row r="30" spans="1:8" x14ac:dyDescent="0.25">
      <c r="A30" s="335">
        <f t="shared" si="0"/>
        <v>21</v>
      </c>
      <c r="B30" s="338" t="s">
        <v>324</v>
      </c>
      <c r="C30" s="339">
        <v>4</v>
      </c>
      <c r="D30" s="246" t="s">
        <v>319</v>
      </c>
      <c r="E30" s="247">
        <v>412.6</v>
      </c>
      <c r="F30" s="342"/>
    </row>
    <row r="31" spans="1:8" x14ac:dyDescent="0.25">
      <c r="A31" s="335">
        <f t="shared" si="0"/>
        <v>22</v>
      </c>
      <c r="B31" s="338" t="s">
        <v>325</v>
      </c>
      <c r="C31" s="339">
        <v>1</v>
      </c>
      <c r="D31" s="246" t="s">
        <v>25</v>
      </c>
      <c r="E31" s="247">
        <v>12.4</v>
      </c>
      <c r="F31" s="265">
        <v>11</v>
      </c>
    </row>
    <row r="32" spans="1:8" ht="26.4" x14ac:dyDescent="0.25">
      <c r="A32" s="335">
        <f t="shared" si="0"/>
        <v>23</v>
      </c>
      <c r="B32" s="338" t="s">
        <v>326</v>
      </c>
      <c r="C32" s="339">
        <v>4</v>
      </c>
      <c r="D32" s="340" t="s">
        <v>194</v>
      </c>
      <c r="E32" s="247">
        <v>519.20000000000005</v>
      </c>
      <c r="F32" s="265">
        <v>500.3</v>
      </c>
      <c r="G32" s="8"/>
      <c r="H32" s="272"/>
    </row>
    <row r="33" spans="1:8" x14ac:dyDescent="0.25">
      <c r="A33" s="335">
        <f t="shared" si="0"/>
        <v>24</v>
      </c>
      <c r="B33" s="243" t="s">
        <v>327</v>
      </c>
      <c r="C33" s="244"/>
      <c r="D33" s="246"/>
      <c r="E33" s="242">
        <f>E34+E35</f>
        <v>262.79999999999995</v>
      </c>
      <c r="F33" s="242">
        <f>F34+F35</f>
        <v>7</v>
      </c>
    </row>
    <row r="34" spans="1:8" x14ac:dyDescent="0.25">
      <c r="A34" s="335">
        <f t="shared" si="0"/>
        <v>25</v>
      </c>
      <c r="B34" s="338" t="s">
        <v>381</v>
      </c>
      <c r="C34" s="339">
        <v>1</v>
      </c>
      <c r="D34" s="246" t="s">
        <v>328</v>
      </c>
      <c r="E34" s="247">
        <v>7.7</v>
      </c>
      <c r="F34" s="265">
        <v>7</v>
      </c>
      <c r="H34" s="272"/>
    </row>
    <row r="35" spans="1:8" x14ac:dyDescent="0.25">
      <c r="A35" s="335">
        <f t="shared" si="0"/>
        <v>26</v>
      </c>
      <c r="B35" s="338" t="s">
        <v>329</v>
      </c>
      <c r="C35" s="339">
        <v>4</v>
      </c>
      <c r="D35" s="246"/>
      <c r="E35" s="343">
        <f>SUM(E36:E45)</f>
        <v>255.09999999999997</v>
      </c>
      <c r="F35" s="342"/>
    </row>
    <row r="36" spans="1:8" x14ac:dyDescent="0.25">
      <c r="A36" s="335">
        <f t="shared" si="0"/>
        <v>27</v>
      </c>
      <c r="B36" s="338" t="s">
        <v>330</v>
      </c>
      <c r="C36" s="339">
        <v>4</v>
      </c>
      <c r="D36" s="246" t="s">
        <v>331</v>
      </c>
      <c r="E36" s="174">
        <v>20.184000000000001</v>
      </c>
      <c r="F36" s="342"/>
    </row>
    <row r="37" spans="1:8" x14ac:dyDescent="0.25">
      <c r="A37" s="335">
        <f t="shared" si="0"/>
        <v>28</v>
      </c>
      <c r="B37" s="338"/>
      <c r="C37" s="339">
        <v>4</v>
      </c>
      <c r="D37" s="246" t="s">
        <v>332</v>
      </c>
      <c r="E37" s="174">
        <v>14.896000000000001</v>
      </c>
      <c r="F37" s="342"/>
    </row>
    <row r="38" spans="1:8" x14ac:dyDescent="0.25">
      <c r="A38" s="335">
        <f t="shared" si="0"/>
        <v>29</v>
      </c>
      <c r="B38" s="338"/>
      <c r="C38" s="339">
        <v>4</v>
      </c>
      <c r="D38" s="246" t="s">
        <v>333</v>
      </c>
      <c r="E38" s="174">
        <v>17.248000000000001</v>
      </c>
      <c r="F38" s="342"/>
    </row>
    <row r="39" spans="1:8" x14ac:dyDescent="0.25">
      <c r="A39" s="335">
        <f t="shared" si="0"/>
        <v>30</v>
      </c>
      <c r="B39" s="338"/>
      <c r="C39" s="339">
        <v>4</v>
      </c>
      <c r="D39" s="246" t="s">
        <v>334</v>
      </c>
      <c r="E39" s="174">
        <v>6.6639999999999997</v>
      </c>
      <c r="F39" s="342"/>
    </row>
    <row r="40" spans="1:8" x14ac:dyDescent="0.25">
      <c r="A40" s="335">
        <f t="shared" si="0"/>
        <v>31</v>
      </c>
      <c r="B40" s="338"/>
      <c r="C40" s="339">
        <v>4</v>
      </c>
      <c r="D40" s="246" t="s">
        <v>335</v>
      </c>
      <c r="E40" s="174">
        <v>9.4079999999999995</v>
      </c>
      <c r="F40" s="342"/>
    </row>
    <row r="41" spans="1:8" x14ac:dyDescent="0.25">
      <c r="A41" s="335">
        <f t="shared" si="0"/>
        <v>32</v>
      </c>
      <c r="B41" s="338"/>
      <c r="C41" s="339">
        <v>4</v>
      </c>
      <c r="D41" s="246" t="s">
        <v>336</v>
      </c>
      <c r="E41" s="174">
        <v>27.832000000000001</v>
      </c>
      <c r="F41" s="342"/>
    </row>
    <row r="42" spans="1:8" x14ac:dyDescent="0.25">
      <c r="A42" s="335">
        <f t="shared" si="0"/>
        <v>33</v>
      </c>
      <c r="B42" s="338"/>
      <c r="C42" s="339">
        <v>4</v>
      </c>
      <c r="D42" s="246" t="s">
        <v>337</v>
      </c>
      <c r="E42" s="174">
        <v>21.952000000000002</v>
      </c>
      <c r="F42" s="342"/>
    </row>
    <row r="43" spans="1:8" x14ac:dyDescent="0.25">
      <c r="A43" s="335">
        <f t="shared" si="0"/>
        <v>34</v>
      </c>
      <c r="B43" s="338"/>
      <c r="C43" s="339">
        <v>4</v>
      </c>
      <c r="D43" s="246" t="s">
        <v>338</v>
      </c>
      <c r="E43" s="174">
        <v>10.976000000000001</v>
      </c>
      <c r="F43" s="342"/>
    </row>
    <row r="44" spans="1:8" x14ac:dyDescent="0.25">
      <c r="A44" s="335">
        <f t="shared" si="0"/>
        <v>35</v>
      </c>
      <c r="B44" s="338"/>
      <c r="C44" s="339">
        <v>4</v>
      </c>
      <c r="D44" s="246" t="s">
        <v>339</v>
      </c>
      <c r="E44" s="174">
        <v>31.36</v>
      </c>
      <c r="F44" s="342"/>
    </row>
    <row r="45" spans="1:8" x14ac:dyDescent="0.25">
      <c r="A45" s="335">
        <f t="shared" si="0"/>
        <v>36</v>
      </c>
      <c r="B45" s="338"/>
      <c r="C45" s="339">
        <v>4</v>
      </c>
      <c r="D45" s="246" t="s">
        <v>340</v>
      </c>
      <c r="E45" s="200">
        <v>94.58</v>
      </c>
      <c r="F45" s="342"/>
    </row>
    <row r="46" spans="1:8" x14ac:dyDescent="0.25">
      <c r="A46" s="335">
        <f t="shared" si="0"/>
        <v>37</v>
      </c>
      <c r="B46" s="243" t="s">
        <v>341</v>
      </c>
      <c r="C46" s="244">
        <v>1</v>
      </c>
      <c r="D46" s="241" t="s">
        <v>25</v>
      </c>
      <c r="E46" s="242">
        <v>4.8</v>
      </c>
      <c r="F46" s="264">
        <v>4.3</v>
      </c>
    </row>
    <row r="47" spans="1:8" x14ac:dyDescent="0.25">
      <c r="A47" s="335">
        <f t="shared" si="0"/>
        <v>38</v>
      </c>
      <c r="B47" s="243" t="s">
        <v>276</v>
      </c>
      <c r="C47" s="244">
        <v>1</v>
      </c>
      <c r="D47" s="241" t="s">
        <v>25</v>
      </c>
      <c r="E47" s="242">
        <v>3</v>
      </c>
      <c r="F47" s="264"/>
    </row>
    <row r="48" spans="1:8" x14ac:dyDescent="0.25">
      <c r="A48" s="335">
        <f t="shared" si="0"/>
        <v>39</v>
      </c>
      <c r="B48" s="243" t="s">
        <v>342</v>
      </c>
      <c r="C48" s="244">
        <v>1</v>
      </c>
      <c r="D48" s="241"/>
      <c r="E48" s="242">
        <f>E49+E50+E51+E52+E53+E54</f>
        <v>279.39999999999998</v>
      </c>
      <c r="F48" s="264">
        <f>F49+F50+F51+F52+F53+F54</f>
        <v>260</v>
      </c>
    </row>
    <row r="49" spans="1:7" x14ac:dyDescent="0.25">
      <c r="A49" s="335">
        <f t="shared" si="0"/>
        <v>40</v>
      </c>
      <c r="B49" s="246" t="s">
        <v>382</v>
      </c>
      <c r="C49" s="244">
        <v>1</v>
      </c>
      <c r="D49" s="246" t="s">
        <v>25</v>
      </c>
      <c r="E49" s="247">
        <v>276.89999999999998</v>
      </c>
      <c r="F49" s="265">
        <v>260</v>
      </c>
    </row>
    <row r="50" spans="1:7" x14ac:dyDescent="0.25">
      <c r="A50" s="335">
        <f t="shared" si="0"/>
        <v>41</v>
      </c>
      <c r="B50" s="243"/>
      <c r="C50" s="244">
        <v>1</v>
      </c>
      <c r="D50" s="246" t="s">
        <v>7</v>
      </c>
      <c r="E50" s="247">
        <v>0.5</v>
      </c>
      <c r="F50" s="264"/>
    </row>
    <row r="51" spans="1:7" x14ac:dyDescent="0.25">
      <c r="A51" s="335">
        <f t="shared" si="0"/>
        <v>42</v>
      </c>
      <c r="B51" s="243"/>
      <c r="C51" s="244">
        <v>1</v>
      </c>
      <c r="D51" s="246" t="s">
        <v>8</v>
      </c>
      <c r="E51" s="247">
        <v>0.5</v>
      </c>
      <c r="F51" s="264"/>
    </row>
    <row r="52" spans="1:7" x14ac:dyDescent="0.25">
      <c r="A52" s="335">
        <f t="shared" si="0"/>
        <v>43</v>
      </c>
      <c r="B52" s="243"/>
      <c r="C52" s="244">
        <v>1</v>
      </c>
      <c r="D52" s="246" t="s">
        <v>9</v>
      </c>
      <c r="E52" s="247">
        <v>0.5</v>
      </c>
      <c r="F52" s="264"/>
    </row>
    <row r="53" spans="1:7" x14ac:dyDescent="0.25">
      <c r="A53" s="335">
        <f t="shared" si="0"/>
        <v>44</v>
      </c>
      <c r="B53" s="243"/>
      <c r="C53" s="244">
        <v>1</v>
      </c>
      <c r="D53" s="246" t="s">
        <v>13</v>
      </c>
      <c r="E53" s="247">
        <v>0.5</v>
      </c>
      <c r="F53" s="264"/>
    </row>
    <row r="54" spans="1:7" x14ac:dyDescent="0.25">
      <c r="A54" s="335">
        <f t="shared" si="0"/>
        <v>45</v>
      </c>
      <c r="B54" s="243"/>
      <c r="C54" s="244">
        <v>1</v>
      </c>
      <c r="D54" s="246" t="s">
        <v>15</v>
      </c>
      <c r="E54" s="247">
        <v>0.5</v>
      </c>
      <c r="F54" s="264"/>
    </row>
    <row r="55" spans="1:7" x14ac:dyDescent="0.25">
      <c r="A55" s="335">
        <f t="shared" si="0"/>
        <v>46</v>
      </c>
      <c r="B55" s="243" t="s">
        <v>286</v>
      </c>
      <c r="C55" s="244">
        <v>6</v>
      </c>
      <c r="D55" s="246" t="s">
        <v>343</v>
      </c>
      <c r="E55" s="242">
        <v>287</v>
      </c>
      <c r="F55" s="342"/>
    </row>
    <row r="56" spans="1:7" x14ac:dyDescent="0.25">
      <c r="A56" s="335">
        <f t="shared" si="0"/>
        <v>47</v>
      </c>
      <c r="B56" s="243" t="s">
        <v>344</v>
      </c>
      <c r="C56" s="244">
        <v>1</v>
      </c>
      <c r="D56" s="248" t="s">
        <v>25</v>
      </c>
      <c r="E56" s="242">
        <v>8.3960000000000008</v>
      </c>
      <c r="F56" s="264">
        <v>5.42</v>
      </c>
    </row>
    <row r="57" spans="1:7" s="307" customFormat="1" ht="31.8" thickBot="1" x14ac:dyDescent="0.3">
      <c r="A57" s="369">
        <v>48</v>
      </c>
      <c r="B57" s="424" t="s">
        <v>413</v>
      </c>
      <c r="C57" s="408">
        <v>1</v>
      </c>
      <c r="D57" s="425" t="s">
        <v>25</v>
      </c>
      <c r="E57" s="433">
        <v>2.6680000000000001</v>
      </c>
      <c r="F57" s="374"/>
      <c r="G57" s="307">
        <v>2.6680000000000001</v>
      </c>
    </row>
    <row r="58" spans="1:7" x14ac:dyDescent="0.25">
      <c r="A58" s="335">
        <v>49</v>
      </c>
      <c r="B58" s="243" t="s">
        <v>1</v>
      </c>
      <c r="C58" s="244">
        <v>1</v>
      </c>
      <c r="D58" s="245" t="s">
        <v>1</v>
      </c>
      <c r="E58" s="242">
        <v>1234.5999999999999</v>
      </c>
      <c r="F58" s="264">
        <v>1154.4000000000001</v>
      </c>
    </row>
    <row r="59" spans="1:7" ht="26.4" x14ac:dyDescent="0.25">
      <c r="A59" s="335">
        <v>50</v>
      </c>
      <c r="B59" s="243" t="s">
        <v>282</v>
      </c>
      <c r="C59" s="244">
        <v>4</v>
      </c>
      <c r="D59" s="249" t="s">
        <v>6</v>
      </c>
      <c r="E59" s="242">
        <v>287.89999999999998</v>
      </c>
      <c r="F59" s="264">
        <v>185.21</v>
      </c>
    </row>
    <row r="60" spans="1:7" ht="27" thickBot="1" x14ac:dyDescent="0.3">
      <c r="A60" s="344">
        <v>51</v>
      </c>
      <c r="B60" s="250" t="s">
        <v>345</v>
      </c>
      <c r="C60" s="251">
        <v>4</v>
      </c>
      <c r="D60" s="252" t="s">
        <v>194</v>
      </c>
      <c r="E60" s="253">
        <v>161</v>
      </c>
      <c r="F60" s="345">
        <v>88</v>
      </c>
    </row>
    <row r="61" spans="1:7" ht="53.25" customHeight="1" thickBot="1" x14ac:dyDescent="0.3">
      <c r="A61" s="346">
        <v>52</v>
      </c>
      <c r="B61" s="347" t="s">
        <v>544</v>
      </c>
      <c r="C61" s="348"/>
      <c r="D61" s="349"/>
      <c r="E61" s="350">
        <f>E60+E59+E58+E56+E55+E48+E47+E46+E33+E29+E25+E24+E23+E19+SUM(E10:E18)+E57</f>
        <v>4306.5639999999994</v>
      </c>
      <c r="F61" s="350">
        <f>F60+F59+F58+F56+F55+F48+F47+F46+F33+F29+F25+F24+F23+F19+SUM(F10:F18)+F57</f>
        <v>2456.5770000000002</v>
      </c>
    </row>
    <row r="62" spans="1:7" ht="26.4" x14ac:dyDescent="0.25">
      <c r="A62" s="364">
        <v>53</v>
      </c>
      <c r="B62" s="365" t="s">
        <v>230</v>
      </c>
      <c r="C62" s="366">
        <v>2</v>
      </c>
      <c r="D62" s="367" t="s">
        <v>431</v>
      </c>
      <c r="E62" s="368">
        <v>9619.5</v>
      </c>
      <c r="F62" s="547">
        <v>9312.3970000000008</v>
      </c>
      <c r="G62">
        <v>122.2</v>
      </c>
    </row>
    <row r="63" spans="1:7" x14ac:dyDescent="0.25">
      <c r="A63" s="335">
        <v>54</v>
      </c>
      <c r="B63" s="239" t="s">
        <v>347</v>
      </c>
      <c r="C63" s="240">
        <v>4</v>
      </c>
      <c r="D63" s="249"/>
      <c r="E63" s="242">
        <v>182.2</v>
      </c>
      <c r="F63" s="264">
        <v>1.9</v>
      </c>
    </row>
    <row r="64" spans="1:7" s="271" customFormat="1" ht="26.4" x14ac:dyDescent="0.25">
      <c r="A64" s="335">
        <v>55</v>
      </c>
      <c r="B64" s="351" t="s">
        <v>382</v>
      </c>
      <c r="C64" s="240"/>
      <c r="D64" s="340" t="s">
        <v>85</v>
      </c>
      <c r="E64" s="247">
        <v>178.6</v>
      </c>
      <c r="F64" s="265"/>
    </row>
    <row r="65" spans="1:8" s="271" customFormat="1" ht="12.75" customHeight="1" x14ac:dyDescent="0.25">
      <c r="A65" s="335">
        <v>56</v>
      </c>
      <c r="B65" s="239"/>
      <c r="C65" s="240"/>
      <c r="D65" s="352" t="s">
        <v>25</v>
      </c>
      <c r="E65" s="247">
        <v>3.6</v>
      </c>
      <c r="F65" s="265">
        <v>1.9</v>
      </c>
    </row>
    <row r="66" spans="1:8" ht="26.4" x14ac:dyDescent="0.25">
      <c r="A66" s="335">
        <v>57</v>
      </c>
      <c r="B66" s="336" t="s">
        <v>348</v>
      </c>
      <c r="C66" s="337">
        <v>3</v>
      </c>
      <c r="D66" s="249" t="s">
        <v>349</v>
      </c>
      <c r="E66" s="242">
        <v>33.564</v>
      </c>
      <c r="F66" s="264"/>
    </row>
    <row r="67" spans="1:8" ht="26.4" x14ac:dyDescent="0.25">
      <c r="A67" s="369">
        <v>58</v>
      </c>
      <c r="B67" s="370" t="s">
        <v>299</v>
      </c>
      <c r="C67" s="371">
        <v>1</v>
      </c>
      <c r="D67" s="372" t="s">
        <v>25</v>
      </c>
      <c r="E67" s="433">
        <v>23.286999999999999</v>
      </c>
      <c r="F67" s="374">
        <v>22.954000000000001</v>
      </c>
      <c r="G67">
        <v>23.286999999999999</v>
      </c>
    </row>
    <row r="68" spans="1:8" ht="43.5" customHeight="1" x14ac:dyDescent="0.25">
      <c r="A68" s="335">
        <v>59</v>
      </c>
      <c r="B68" s="336" t="s">
        <v>298</v>
      </c>
      <c r="C68" s="337">
        <v>2</v>
      </c>
      <c r="D68" s="249" t="s">
        <v>33</v>
      </c>
      <c r="E68" s="242">
        <v>134.9</v>
      </c>
      <c r="F68" s="264">
        <v>100.893</v>
      </c>
    </row>
    <row r="69" spans="1:8" ht="39.6" x14ac:dyDescent="0.25">
      <c r="A69" s="335">
        <v>60</v>
      </c>
      <c r="B69" s="336" t="s">
        <v>361</v>
      </c>
      <c r="C69" s="337">
        <v>2</v>
      </c>
      <c r="D69" s="249" t="s">
        <v>19</v>
      </c>
      <c r="E69" s="242">
        <v>0.8</v>
      </c>
      <c r="F69" s="264"/>
    </row>
    <row r="70" spans="1:8" x14ac:dyDescent="0.25">
      <c r="A70" s="335">
        <v>61</v>
      </c>
      <c r="B70" s="336" t="s">
        <v>350</v>
      </c>
      <c r="C70" s="337">
        <v>2</v>
      </c>
      <c r="D70" s="249" t="s">
        <v>346</v>
      </c>
      <c r="E70" s="242">
        <v>131</v>
      </c>
      <c r="F70" s="412">
        <v>30.047999999999998</v>
      </c>
    </row>
    <row r="71" spans="1:8" s="273" customFormat="1" ht="39.6" x14ac:dyDescent="0.25">
      <c r="A71" s="335">
        <v>62</v>
      </c>
      <c r="B71" s="336" t="s">
        <v>371</v>
      </c>
      <c r="C71" s="337">
        <v>2</v>
      </c>
      <c r="D71" s="249" t="s">
        <v>346</v>
      </c>
      <c r="E71" s="242">
        <v>28.28</v>
      </c>
      <c r="F71" s="264">
        <v>16.399999999999999</v>
      </c>
    </row>
    <row r="72" spans="1:8" s="256" customFormat="1" ht="37.5" customHeight="1" x14ac:dyDescent="0.25">
      <c r="A72" s="335">
        <v>63</v>
      </c>
      <c r="B72" s="353" t="s">
        <v>402</v>
      </c>
      <c r="C72" s="354"/>
      <c r="D72" s="355"/>
      <c r="E72" s="242">
        <f>E73+E74</f>
        <v>111.495</v>
      </c>
      <c r="F72" s="264">
        <f>F73+F74</f>
        <v>46.515000000000001</v>
      </c>
      <c r="G72" s="8"/>
    </row>
    <row r="73" spans="1:8" s="285" customFormat="1" ht="26.25" customHeight="1" x14ac:dyDescent="0.25">
      <c r="A73" s="335">
        <v>64</v>
      </c>
      <c r="B73" s="356" t="s">
        <v>382</v>
      </c>
      <c r="C73" s="357">
        <v>4</v>
      </c>
      <c r="D73" s="352" t="s">
        <v>85</v>
      </c>
      <c r="E73" s="247">
        <v>109.309</v>
      </c>
      <c r="F73" s="265">
        <v>45</v>
      </c>
      <c r="G73" s="8"/>
    </row>
    <row r="74" spans="1:8" s="285" customFormat="1" ht="15" customHeight="1" x14ac:dyDescent="0.25">
      <c r="A74" s="335">
        <v>65</v>
      </c>
      <c r="B74" s="353"/>
      <c r="C74" s="357">
        <v>1</v>
      </c>
      <c r="D74" s="340" t="s">
        <v>25</v>
      </c>
      <c r="E74" s="247">
        <v>2.1859999999999999</v>
      </c>
      <c r="F74" s="265">
        <v>1.5149999999999999</v>
      </c>
      <c r="G74" s="8"/>
    </row>
    <row r="75" spans="1:8" s="274" customFormat="1" ht="37.5" customHeight="1" x14ac:dyDescent="0.25">
      <c r="A75" s="335">
        <v>66</v>
      </c>
      <c r="B75" s="353" t="s">
        <v>379</v>
      </c>
      <c r="C75" s="354">
        <v>4</v>
      </c>
      <c r="D75" s="355" t="s">
        <v>85</v>
      </c>
      <c r="E75" s="242">
        <f>E76+E77</f>
        <v>110.282</v>
      </c>
      <c r="F75" s="264">
        <f>F76+F77</f>
        <v>1.9</v>
      </c>
      <c r="G75" s="8"/>
    </row>
    <row r="76" spans="1:8" s="285" customFormat="1" ht="27" customHeight="1" x14ac:dyDescent="0.25">
      <c r="A76" s="335">
        <v>67</v>
      </c>
      <c r="B76" s="356" t="s">
        <v>382</v>
      </c>
      <c r="C76" s="357">
        <v>4</v>
      </c>
      <c r="D76" s="352" t="s">
        <v>85</v>
      </c>
      <c r="E76" s="247">
        <v>107.07</v>
      </c>
      <c r="F76" s="264"/>
      <c r="G76" s="8"/>
    </row>
    <row r="77" spans="1:8" s="285" customFormat="1" ht="12.75" customHeight="1" x14ac:dyDescent="0.25">
      <c r="A77" s="335">
        <v>68</v>
      </c>
      <c r="B77" s="353"/>
      <c r="C77" s="357">
        <v>1</v>
      </c>
      <c r="D77" s="340" t="s">
        <v>25</v>
      </c>
      <c r="E77" s="247">
        <v>3.2120000000000002</v>
      </c>
      <c r="F77" s="265">
        <v>1.9</v>
      </c>
      <c r="G77" s="8"/>
    </row>
    <row r="78" spans="1:8" s="256" customFormat="1" ht="26.25" customHeight="1" x14ac:dyDescent="0.25">
      <c r="A78" s="369">
        <f t="shared" ref="A78" si="1">A77+1</f>
        <v>69</v>
      </c>
      <c r="B78" s="382" t="s">
        <v>380</v>
      </c>
      <c r="C78" s="427"/>
      <c r="D78" s="428"/>
      <c r="E78" s="373">
        <v>24.678999999999998</v>
      </c>
      <c r="F78" s="429"/>
      <c r="G78" s="8">
        <v>-3.524</v>
      </c>
      <c r="H78" s="8"/>
    </row>
    <row r="79" spans="1:8" s="751" customFormat="1" ht="26.25" customHeight="1" x14ac:dyDescent="0.25">
      <c r="A79" s="772">
        <v>70</v>
      </c>
      <c r="B79" s="773"/>
      <c r="C79" s="774">
        <v>4</v>
      </c>
      <c r="D79" s="414" t="s">
        <v>85</v>
      </c>
      <c r="E79" s="387">
        <v>24.678999999999998</v>
      </c>
      <c r="F79" s="775"/>
      <c r="G79" s="577">
        <v>1E-3</v>
      </c>
      <c r="H79" s="577"/>
    </row>
    <row r="80" spans="1:8" s="751" customFormat="1" ht="26.25" customHeight="1" x14ac:dyDescent="0.25">
      <c r="A80" s="772">
        <v>71</v>
      </c>
      <c r="B80" s="773"/>
      <c r="C80" s="774">
        <v>1</v>
      </c>
      <c r="D80" s="776" t="s">
        <v>25</v>
      </c>
      <c r="E80" s="777">
        <v>-3.5249999999999999</v>
      </c>
      <c r="F80" s="778">
        <v>-1.5149999999999999</v>
      </c>
      <c r="G80" s="577">
        <v>-3.5249999999999999</v>
      </c>
      <c r="H80" s="577"/>
    </row>
    <row r="81" spans="1:7" ht="39.6" x14ac:dyDescent="0.25">
      <c r="A81" s="344">
        <v>72</v>
      </c>
      <c r="B81" s="358" t="s">
        <v>302</v>
      </c>
      <c r="C81" s="359">
        <v>5</v>
      </c>
      <c r="D81" s="252" t="s">
        <v>313</v>
      </c>
      <c r="E81" s="253">
        <v>998</v>
      </c>
      <c r="F81" s="345"/>
    </row>
    <row r="82" spans="1:7" s="307" customFormat="1" ht="39.6" x14ac:dyDescent="0.25">
      <c r="A82" s="385">
        <v>73</v>
      </c>
      <c r="B82" s="382" t="s">
        <v>410</v>
      </c>
      <c r="C82" s="546">
        <v>4</v>
      </c>
      <c r="D82" s="383" t="s">
        <v>194</v>
      </c>
      <c r="E82" s="373">
        <v>56.75</v>
      </c>
      <c r="F82" s="373">
        <v>55.938000000000002</v>
      </c>
      <c r="G82" s="307">
        <v>56.75</v>
      </c>
    </row>
    <row r="83" spans="1:7" s="307" customFormat="1" ht="26.4" x14ac:dyDescent="0.25">
      <c r="A83" s="385">
        <v>74</v>
      </c>
      <c r="B83" s="382" t="s">
        <v>412</v>
      </c>
      <c r="C83" s="371"/>
      <c r="D83" s="372"/>
      <c r="E83" s="373">
        <f>E84+E85</f>
        <v>46.391000000000005</v>
      </c>
      <c r="F83" s="373">
        <f>F84+F85</f>
        <v>45.728000000000002</v>
      </c>
      <c r="G83" s="307">
        <v>46.390999999999998</v>
      </c>
    </row>
    <row r="84" spans="1:7" s="307" customFormat="1" ht="26.4" x14ac:dyDescent="0.25">
      <c r="A84" s="385">
        <v>75</v>
      </c>
      <c r="B84" s="386" t="s">
        <v>42</v>
      </c>
      <c r="C84" s="371">
        <v>4</v>
      </c>
      <c r="D84" s="383" t="s">
        <v>26</v>
      </c>
      <c r="E84" s="387">
        <v>34.963000000000001</v>
      </c>
      <c r="F84" s="387">
        <v>34.463000000000001</v>
      </c>
    </row>
    <row r="85" spans="1:7" s="307" customFormat="1" ht="26.4" x14ac:dyDescent="0.25">
      <c r="A85" s="385">
        <v>76</v>
      </c>
      <c r="B85" s="388"/>
      <c r="C85" s="371">
        <v>4</v>
      </c>
      <c r="D85" s="383" t="s">
        <v>194</v>
      </c>
      <c r="E85" s="387">
        <v>11.428000000000001</v>
      </c>
      <c r="F85" s="387">
        <v>11.265000000000001</v>
      </c>
    </row>
    <row r="86" spans="1:7" s="307" customFormat="1" ht="42" thickBot="1" x14ac:dyDescent="0.3">
      <c r="A86" s="385">
        <v>77</v>
      </c>
      <c r="B86" s="411" t="s">
        <v>415</v>
      </c>
      <c r="C86" s="371"/>
      <c r="D86" s="383"/>
      <c r="E86" s="739">
        <f>E87+E88</f>
        <v>15.8939</v>
      </c>
      <c r="F86" s="384"/>
      <c r="G86" s="307">
        <v>15.8939</v>
      </c>
    </row>
    <row r="87" spans="1:7" s="307" customFormat="1" ht="26.4" x14ac:dyDescent="0.25">
      <c r="A87" s="385">
        <v>78</v>
      </c>
      <c r="B87" s="410" t="s">
        <v>42</v>
      </c>
      <c r="C87" s="371">
        <v>4</v>
      </c>
      <c r="D87" s="414" t="s">
        <v>85</v>
      </c>
      <c r="E87" s="413">
        <v>15.58226</v>
      </c>
      <c r="F87" s="384"/>
    </row>
    <row r="88" spans="1:7" s="307" customFormat="1" x14ac:dyDescent="0.25">
      <c r="A88" s="385">
        <v>79</v>
      </c>
      <c r="B88" s="410"/>
      <c r="C88" s="371">
        <v>1</v>
      </c>
      <c r="D88" s="383" t="s">
        <v>25</v>
      </c>
      <c r="E88" s="413">
        <v>0.31163999999999997</v>
      </c>
      <c r="F88" s="384"/>
    </row>
    <row r="89" spans="1:7" s="432" customFormat="1" ht="55.2" x14ac:dyDescent="0.25">
      <c r="A89" s="385">
        <v>80</v>
      </c>
      <c r="B89" s="545" t="s">
        <v>429</v>
      </c>
      <c r="C89" s="371">
        <v>2</v>
      </c>
      <c r="D89" s="372"/>
      <c r="E89" s="423">
        <f>SUM(E90:E97)</f>
        <v>5.24</v>
      </c>
      <c r="F89" s="423">
        <f>SUM(F90:F97)</f>
        <v>3.0949999999999998</v>
      </c>
      <c r="G89" s="432">
        <v>5.24</v>
      </c>
    </row>
    <row r="90" spans="1:7" s="539" customFormat="1" x14ac:dyDescent="0.25">
      <c r="A90" s="385">
        <v>81</v>
      </c>
      <c r="B90" s="540"/>
      <c r="C90" s="371"/>
      <c r="D90" s="540" t="s">
        <v>199</v>
      </c>
      <c r="E90" s="541">
        <v>0.70399999999999996</v>
      </c>
      <c r="F90" s="542">
        <v>0.10199999999999999</v>
      </c>
    </row>
    <row r="91" spans="1:7" s="539" customFormat="1" x14ac:dyDescent="0.25">
      <c r="A91" s="385">
        <v>82</v>
      </c>
      <c r="B91" s="543"/>
      <c r="C91" s="371"/>
      <c r="D91" s="543" t="s">
        <v>200</v>
      </c>
      <c r="E91" s="541">
        <v>1</v>
      </c>
      <c r="F91" s="542">
        <v>0.39400000000000002</v>
      </c>
    </row>
    <row r="92" spans="1:7" s="539" customFormat="1" x14ac:dyDescent="0.25">
      <c r="A92" s="385">
        <v>83</v>
      </c>
      <c r="B92" s="543"/>
      <c r="C92" s="371"/>
      <c r="D92" s="543" t="s">
        <v>201</v>
      </c>
      <c r="E92" s="541">
        <v>0.17599999999999999</v>
      </c>
      <c r="F92" s="542">
        <v>2.5999999999999999E-2</v>
      </c>
    </row>
    <row r="93" spans="1:7" s="539" customFormat="1" x14ac:dyDescent="0.25">
      <c r="A93" s="385">
        <v>84</v>
      </c>
      <c r="B93" s="543"/>
      <c r="C93" s="371"/>
      <c r="D93" s="543" t="s">
        <v>202</v>
      </c>
      <c r="E93" s="541">
        <v>0.17599999999999999</v>
      </c>
      <c r="F93" s="542">
        <v>2.5999999999999999E-2</v>
      </c>
    </row>
    <row r="94" spans="1:7" s="539" customFormat="1" x14ac:dyDescent="0.25">
      <c r="A94" s="385">
        <v>85</v>
      </c>
      <c r="B94" s="543"/>
      <c r="C94" s="371"/>
      <c r="D94" s="543" t="s">
        <v>430</v>
      </c>
      <c r="E94" s="541">
        <v>1.86</v>
      </c>
      <c r="F94" s="542">
        <v>1.833</v>
      </c>
    </row>
    <row r="95" spans="1:7" s="539" customFormat="1" x14ac:dyDescent="0.25">
      <c r="A95" s="385">
        <v>86</v>
      </c>
      <c r="B95" s="543"/>
      <c r="C95" s="371"/>
      <c r="D95" s="543" t="s">
        <v>20</v>
      </c>
      <c r="E95" s="541">
        <v>0.62</v>
      </c>
      <c r="F95" s="542">
        <v>0.61099999999999999</v>
      </c>
    </row>
    <row r="96" spans="1:7" s="539" customFormat="1" ht="26.4" x14ac:dyDescent="0.25">
      <c r="A96" s="385">
        <v>87</v>
      </c>
      <c r="B96" s="543"/>
      <c r="C96" s="371"/>
      <c r="D96" s="544" t="s">
        <v>193</v>
      </c>
      <c r="E96" s="541">
        <v>0.52800000000000002</v>
      </c>
      <c r="F96" s="542">
        <v>7.6999999999999999E-2</v>
      </c>
    </row>
    <row r="97" spans="1:11" s="539" customFormat="1" ht="26.4" x14ac:dyDescent="0.25">
      <c r="A97" s="385">
        <v>88</v>
      </c>
      <c r="B97" s="543"/>
      <c r="C97" s="371"/>
      <c r="D97" s="544" t="s">
        <v>73</v>
      </c>
      <c r="E97" s="541">
        <v>0.17599999999999999</v>
      </c>
      <c r="F97" s="542">
        <v>2.5999999999999999E-2</v>
      </c>
    </row>
    <row r="98" spans="1:11" s="539" customFormat="1" ht="13.8" x14ac:dyDescent="0.25">
      <c r="A98" s="385">
        <v>89</v>
      </c>
      <c r="B98" s="437"/>
      <c r="C98" s="371"/>
      <c r="D98" s="383"/>
      <c r="E98" s="438"/>
      <c r="F98" s="384"/>
    </row>
    <row r="99" spans="1:11" s="415" customFormat="1" ht="18" customHeight="1" x14ac:dyDescent="0.25">
      <c r="A99" s="417">
        <v>90</v>
      </c>
      <c r="B99" s="420" t="s">
        <v>416</v>
      </c>
      <c r="C99" s="418">
        <v>3</v>
      </c>
      <c r="D99" s="421" t="s">
        <v>169</v>
      </c>
      <c r="E99" s="422">
        <v>18.992999999999999</v>
      </c>
      <c r="F99" s="419"/>
      <c r="G99" s="415">
        <v>18.992999999999999</v>
      </c>
    </row>
    <row r="100" spans="1:11" s="439" customFormat="1" ht="39.6" x14ac:dyDescent="0.25">
      <c r="A100" s="385">
        <v>91</v>
      </c>
      <c r="B100" s="545" t="s">
        <v>425</v>
      </c>
      <c r="C100" s="371">
        <v>5</v>
      </c>
      <c r="D100" s="372" t="s">
        <v>313</v>
      </c>
      <c r="E100" s="423">
        <v>2493.8000000000002</v>
      </c>
      <c r="F100" s="384"/>
      <c r="G100" s="450">
        <v>2493.8000000000002</v>
      </c>
    </row>
    <row r="101" spans="1:11" s="717" customFormat="1" ht="13.8" x14ac:dyDescent="0.25">
      <c r="A101" s="385">
        <v>92</v>
      </c>
      <c r="B101" s="736" t="s">
        <v>536</v>
      </c>
      <c r="C101" s="737"/>
      <c r="D101" s="738"/>
      <c r="E101" s="739">
        <f>E102+E103</f>
        <v>28.693200000000001</v>
      </c>
      <c r="F101" s="384"/>
      <c r="G101" s="450">
        <v>28.693200000000001</v>
      </c>
    </row>
    <row r="102" spans="1:11" s="717" customFormat="1" ht="26.4" x14ac:dyDescent="0.25">
      <c r="A102" s="385">
        <v>93</v>
      </c>
      <c r="B102" s="740" t="s">
        <v>42</v>
      </c>
      <c r="C102" s="737">
        <v>4</v>
      </c>
      <c r="D102" s="741" t="s">
        <v>85</v>
      </c>
      <c r="E102" s="438">
        <v>27.58962</v>
      </c>
      <c r="F102" s="384"/>
      <c r="G102" s="450"/>
    </row>
    <row r="103" spans="1:11" s="717" customFormat="1" ht="13.8" x14ac:dyDescent="0.25">
      <c r="A103" s="385">
        <v>94</v>
      </c>
      <c r="B103" s="740"/>
      <c r="C103" s="737">
        <v>1</v>
      </c>
      <c r="D103" s="742" t="s">
        <v>25</v>
      </c>
      <c r="E103" s="438">
        <v>1.10358</v>
      </c>
      <c r="F103" s="384"/>
      <c r="G103" s="450"/>
    </row>
    <row r="104" spans="1:11" ht="27" thickBot="1" x14ac:dyDescent="0.3">
      <c r="A104" s="377">
        <v>95</v>
      </c>
      <c r="B104" s="378" t="s">
        <v>542</v>
      </c>
      <c r="C104" s="379"/>
      <c r="D104" s="380"/>
      <c r="E104" s="381">
        <f>E62+E63+E66+E67+E68+E69+E70+E72+E78+E81+E71+E75+E82+E83+E86+E99+E100+E89+E101</f>
        <v>14063.748100000001</v>
      </c>
      <c r="F104" s="381">
        <f>F62+F63+F66+F67+F68+F69+F70+F72+F78+F81+F71+F75+F82+F83+F86+F99+F100+F89</f>
        <v>9637.7679999999982</v>
      </c>
      <c r="G104" s="233">
        <f>G86+G83+G82+G67+G62+G57+G99+G78+G89+G100+G101</f>
        <v>2810.3921000000005</v>
      </c>
    </row>
    <row r="105" spans="1:11" ht="14.4" thickBot="1" x14ac:dyDescent="0.3">
      <c r="A105" s="360">
        <v>96</v>
      </c>
      <c r="B105" s="361" t="s">
        <v>543</v>
      </c>
      <c r="C105" s="362"/>
      <c r="D105" s="361"/>
      <c r="E105" s="426">
        <f>E61+E104</f>
        <v>18370.312099999999</v>
      </c>
      <c r="F105" s="363">
        <f>F61+F104</f>
        <v>12094.344999999998</v>
      </c>
    </row>
    <row r="107" spans="1:11" x14ac:dyDescent="0.25">
      <c r="F107" s="233"/>
    </row>
    <row r="110" spans="1:11" x14ac:dyDescent="0.25">
      <c r="H110" s="272">
        <f>F80+F67</f>
        <v>21.439</v>
      </c>
      <c r="J110" s="578">
        <f>E103+E88+E80+E67+E57</f>
        <v>23.845219999999998</v>
      </c>
    </row>
    <row r="111" spans="1:11" x14ac:dyDescent="0.25">
      <c r="K111" s="578">
        <f>E103+E88+E67+E57</f>
        <v>27.37022</v>
      </c>
    </row>
  </sheetData>
  <mergeCells count="6">
    <mergeCell ref="F8:F9"/>
    <mergeCell ref="A8:A9"/>
    <mergeCell ref="B8:B9"/>
    <mergeCell ref="C8:C9"/>
    <mergeCell ref="D8:D9"/>
    <mergeCell ref="E8:E9"/>
  </mergeCells>
  <phoneticPr fontId="9" type="noConversion"/>
  <pageMargins left="0.25" right="0.25" top="0.75" bottom="0.75" header="0.3" footer="0.3"/>
  <pageSetup paperSize="9" scale="8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2:Q51"/>
  <sheetViews>
    <sheetView workbookViewId="0">
      <selection activeCell="W32" sqref="W32"/>
    </sheetView>
  </sheetViews>
  <sheetFormatPr defaultRowHeight="13.2" x14ac:dyDescent="0.25"/>
  <cols>
    <col min="1" max="1" width="3.88671875" customWidth="1"/>
    <col min="2" max="2" width="6.109375" customWidth="1"/>
    <col min="3" max="3" width="10.6640625" customWidth="1"/>
    <col min="4" max="4" width="25.88671875" customWidth="1"/>
    <col min="5" max="5" width="19" customWidth="1"/>
    <col min="6" max="6" width="13" customWidth="1"/>
    <col min="7" max="7" width="12.33203125" customWidth="1"/>
    <col min="8" max="8" width="12.109375" customWidth="1"/>
    <col min="9" max="9" width="11.88671875" customWidth="1"/>
    <col min="10" max="10" width="11.6640625" customWidth="1"/>
    <col min="11" max="11" width="12.33203125" customWidth="1"/>
    <col min="12" max="12" width="12.44140625" customWidth="1"/>
    <col min="13" max="13" width="11.6640625" customWidth="1"/>
    <col min="14" max="14" width="13.6640625" customWidth="1"/>
    <col min="15" max="15" width="11.109375" customWidth="1"/>
    <col min="16" max="16" width="13" customWidth="1"/>
    <col min="17" max="17" width="28.33203125" customWidth="1"/>
  </cols>
  <sheetData>
    <row r="2" spans="1:17" x14ac:dyDescent="0.25">
      <c r="A2" s="8"/>
      <c r="B2" s="8"/>
      <c r="C2" s="8"/>
      <c r="D2" s="8"/>
      <c r="E2" s="8"/>
      <c r="F2" s="8"/>
      <c r="G2" s="8"/>
      <c r="H2" s="269"/>
      <c r="I2" s="269"/>
      <c r="J2" s="269"/>
      <c r="K2" s="269"/>
      <c r="L2" s="8" t="s">
        <v>184</v>
      </c>
      <c r="M2" s="8"/>
      <c r="N2" s="8"/>
      <c r="O2" s="269"/>
      <c r="P2" s="269"/>
    </row>
    <row r="3" spans="1:17" x14ac:dyDescent="0.25">
      <c r="A3" s="8"/>
      <c r="B3" s="8"/>
      <c r="C3" s="8"/>
      <c r="D3" s="8"/>
      <c r="E3" s="8"/>
      <c r="F3" s="8"/>
      <c r="G3" s="8"/>
      <c r="H3" s="269"/>
      <c r="I3" s="269"/>
      <c r="J3" s="269"/>
      <c r="K3" s="269"/>
      <c r="L3" s="8" t="s">
        <v>408</v>
      </c>
      <c r="M3" s="8"/>
      <c r="N3" s="8"/>
      <c r="O3" s="269"/>
      <c r="P3" s="269"/>
    </row>
    <row r="4" spans="1:17" x14ac:dyDescent="0.25">
      <c r="A4" s="8"/>
      <c r="B4" s="8"/>
      <c r="C4" s="8"/>
      <c r="D4" s="8"/>
      <c r="E4" s="8"/>
      <c r="F4" s="8"/>
      <c r="G4" s="8"/>
      <c r="H4" s="269"/>
      <c r="I4" s="269"/>
      <c r="J4" s="269"/>
      <c r="K4" s="269"/>
      <c r="L4" s="8" t="s">
        <v>185</v>
      </c>
      <c r="M4" s="8"/>
      <c r="N4" s="8"/>
      <c r="O4" s="269"/>
      <c r="P4" s="269"/>
    </row>
    <row r="5" spans="1:17" x14ac:dyDescent="0.25">
      <c r="A5" s="8"/>
      <c r="B5" s="8"/>
      <c r="C5" s="8"/>
      <c r="D5" s="8"/>
      <c r="E5" s="8"/>
      <c r="F5" s="8"/>
      <c r="G5" s="8"/>
      <c r="H5" s="269"/>
      <c r="I5" s="269"/>
      <c r="J5" s="269"/>
      <c r="K5" s="269"/>
      <c r="L5" s="8"/>
      <c r="M5" s="270"/>
      <c r="N5" s="269"/>
      <c r="O5" s="269"/>
      <c r="P5" s="269"/>
    </row>
    <row r="6" spans="1:17" ht="13.8" x14ac:dyDescent="0.25">
      <c r="A6" s="898" t="s">
        <v>409</v>
      </c>
      <c r="B6" s="899"/>
      <c r="C6" s="899"/>
      <c r="D6" s="899"/>
      <c r="E6" s="899"/>
      <c r="F6" s="899"/>
      <c r="G6" s="900"/>
      <c r="H6" s="900"/>
      <c r="I6" s="900"/>
      <c r="J6" s="900"/>
      <c r="K6" s="900"/>
      <c r="L6" s="901"/>
      <c r="M6" s="901"/>
      <c r="N6" s="295"/>
      <c r="O6" s="295"/>
      <c r="P6" s="295"/>
    </row>
    <row r="7" spans="1:17" ht="13.8" x14ac:dyDescent="0.25">
      <c r="A7" s="898"/>
      <c r="B7" s="899"/>
      <c r="C7" s="899"/>
      <c r="D7" s="899"/>
      <c r="E7" s="899"/>
      <c r="F7" s="899"/>
      <c r="G7" s="900"/>
      <c r="H7" s="900"/>
      <c r="I7" s="900"/>
      <c r="J7" s="900"/>
      <c r="K7" s="900"/>
      <c r="L7" s="901"/>
      <c r="M7" s="901"/>
      <c r="N7" s="295"/>
      <c r="O7" s="295"/>
      <c r="P7" s="295"/>
    </row>
    <row r="8" spans="1:17" ht="13.8" x14ac:dyDescent="0.25">
      <c r="A8" s="899"/>
      <c r="B8" s="899"/>
      <c r="C8" s="899"/>
      <c r="D8" s="899"/>
      <c r="E8" s="899"/>
      <c r="F8" s="899"/>
      <c r="G8" s="900"/>
      <c r="H8" s="900"/>
      <c r="I8" s="900"/>
      <c r="J8" s="900"/>
      <c r="K8" s="900"/>
      <c r="L8" s="901"/>
      <c r="M8" s="901"/>
      <c r="N8" s="295"/>
      <c r="O8" s="295"/>
      <c r="P8" s="295"/>
    </row>
    <row r="9" spans="1:17" ht="13.8" x14ac:dyDescent="0.25">
      <c r="A9" s="296"/>
      <c r="B9" s="296"/>
      <c r="C9" s="295"/>
      <c r="D9" s="295"/>
      <c r="E9" s="295"/>
      <c r="F9" s="295"/>
      <c r="G9" s="295"/>
      <c r="H9" s="297"/>
      <c r="I9" s="295"/>
      <c r="J9" s="295"/>
      <c r="K9" s="295"/>
      <c r="L9" s="295"/>
      <c r="M9" s="295"/>
      <c r="N9" s="295"/>
      <c r="O9" s="295"/>
      <c r="P9" s="295"/>
    </row>
    <row r="10" spans="1:17" x14ac:dyDescent="0.25">
      <c r="A10" s="577"/>
      <c r="B10" s="577"/>
      <c r="C10" s="577"/>
      <c r="D10" s="577"/>
      <c r="E10" s="577"/>
      <c r="F10" s="577"/>
      <c r="G10" s="577"/>
      <c r="H10" s="577"/>
      <c r="I10" s="576"/>
      <c r="J10" s="576"/>
      <c r="K10" s="576"/>
      <c r="L10" s="576"/>
      <c r="M10" s="577" t="s">
        <v>184</v>
      </c>
      <c r="N10" s="577"/>
      <c r="O10" s="577"/>
      <c r="P10" s="576"/>
      <c r="Q10" s="576"/>
    </row>
    <row r="11" spans="1:17" x14ac:dyDescent="0.25">
      <c r="A11" s="577"/>
      <c r="B11" s="577"/>
      <c r="C11" s="577"/>
      <c r="D11" s="577"/>
      <c r="E11" s="577"/>
      <c r="F11" s="577"/>
      <c r="G11" s="577"/>
      <c r="H11" s="577"/>
      <c r="I11" s="576"/>
      <c r="J11" s="576"/>
      <c r="K11" s="576"/>
      <c r="L11" s="576"/>
      <c r="M11" s="577" t="s">
        <v>435</v>
      </c>
      <c r="N11" s="577"/>
      <c r="O11" s="577"/>
      <c r="P11" s="576"/>
      <c r="Q11" s="576"/>
    </row>
    <row r="12" spans="1:17" ht="17.399999999999999" x14ac:dyDescent="0.3">
      <c r="A12" s="577"/>
      <c r="B12" s="577"/>
      <c r="C12" s="577"/>
      <c r="D12" s="593"/>
      <c r="E12" s="577"/>
      <c r="F12" s="577"/>
      <c r="G12" s="577"/>
      <c r="H12" s="577"/>
      <c r="I12" s="576"/>
      <c r="J12" s="576"/>
      <c r="K12" s="576"/>
      <c r="L12" s="576"/>
      <c r="M12" s="577" t="s">
        <v>185</v>
      </c>
      <c r="N12" s="577"/>
      <c r="O12" s="577"/>
      <c r="P12" s="576"/>
      <c r="Q12" s="576"/>
    </row>
    <row r="13" spans="1:17" x14ac:dyDescent="0.25">
      <c r="A13" s="577"/>
      <c r="B13" s="577"/>
      <c r="C13" s="577"/>
      <c r="D13" s="577"/>
      <c r="E13" s="577"/>
      <c r="F13" s="577"/>
      <c r="G13" s="577"/>
      <c r="H13" s="577"/>
      <c r="I13" s="576"/>
      <c r="J13" s="576"/>
      <c r="K13" s="576"/>
      <c r="L13" s="576"/>
      <c r="M13" s="577"/>
      <c r="N13" s="579"/>
      <c r="O13" s="576"/>
      <c r="P13" s="576"/>
      <c r="Q13" s="576"/>
    </row>
    <row r="14" spans="1:17" x14ac:dyDescent="0.25">
      <c r="A14" s="902" t="s">
        <v>436</v>
      </c>
      <c r="B14" s="903"/>
      <c r="C14" s="903"/>
      <c r="D14" s="903"/>
      <c r="E14" s="903"/>
      <c r="F14" s="903"/>
      <c r="G14" s="903"/>
      <c r="H14" s="904"/>
      <c r="I14" s="904"/>
      <c r="J14" s="904"/>
      <c r="K14" s="904"/>
      <c r="L14" s="904"/>
      <c r="M14" s="905"/>
      <c r="N14" s="905"/>
      <c r="O14" s="576"/>
      <c r="P14" s="576"/>
      <c r="Q14" s="576"/>
    </row>
    <row r="15" spans="1:17" x14ac:dyDescent="0.25">
      <c r="A15" s="902"/>
      <c r="B15" s="903"/>
      <c r="C15" s="903"/>
      <c r="D15" s="903"/>
      <c r="E15" s="903"/>
      <c r="F15" s="903"/>
      <c r="G15" s="903"/>
      <c r="H15" s="904"/>
      <c r="I15" s="904"/>
      <c r="J15" s="904"/>
      <c r="K15" s="904"/>
      <c r="L15" s="904"/>
      <c r="M15" s="905"/>
      <c r="N15" s="905"/>
      <c r="O15" s="576"/>
      <c r="P15" s="576"/>
      <c r="Q15" s="576"/>
    </row>
    <row r="16" spans="1:17" x14ac:dyDescent="0.25">
      <c r="A16" s="903"/>
      <c r="B16" s="903"/>
      <c r="C16" s="903"/>
      <c r="D16" s="903"/>
      <c r="E16" s="903"/>
      <c r="F16" s="903"/>
      <c r="G16" s="903"/>
      <c r="H16" s="904"/>
      <c r="I16" s="904"/>
      <c r="J16" s="904"/>
      <c r="K16" s="904"/>
      <c r="L16" s="904"/>
      <c r="M16" s="905"/>
      <c r="N16" s="905"/>
      <c r="O16" s="576"/>
      <c r="P16" s="576"/>
      <c r="Q16" s="576"/>
    </row>
    <row r="17" spans="1:17" x14ac:dyDescent="0.25">
      <c r="A17" s="580"/>
      <c r="B17" s="580"/>
      <c r="C17" s="580"/>
      <c r="D17" s="577"/>
      <c r="E17" s="577"/>
      <c r="F17" s="577"/>
      <c r="G17" s="577"/>
      <c r="H17" s="577"/>
      <c r="I17" s="579"/>
      <c r="J17" s="576"/>
      <c r="K17" s="576"/>
      <c r="L17" s="576"/>
      <c r="M17" s="576"/>
      <c r="N17" s="576"/>
      <c r="O17" s="576"/>
      <c r="P17" s="576"/>
      <c r="Q17" s="576"/>
    </row>
    <row r="18" spans="1:17" x14ac:dyDescent="0.25">
      <c r="A18" s="590"/>
      <c r="B18" s="590"/>
      <c r="C18" s="590"/>
      <c r="D18" s="590"/>
      <c r="E18" s="590"/>
      <c r="F18" s="591"/>
      <c r="G18" s="590"/>
      <c r="H18" s="590"/>
      <c r="I18" s="590"/>
      <c r="J18" s="590"/>
      <c r="K18" s="590"/>
      <c r="L18" s="590"/>
      <c r="M18" s="590"/>
      <c r="N18" s="590"/>
      <c r="O18" s="590"/>
      <c r="P18" s="590"/>
      <c r="Q18" s="590"/>
    </row>
    <row r="19" spans="1:17" x14ac:dyDescent="0.25">
      <c r="A19" s="590"/>
      <c r="B19" s="590"/>
      <c r="C19" s="590"/>
      <c r="D19" s="590"/>
      <c r="E19" s="590"/>
      <c r="F19" s="590"/>
      <c r="G19" s="716"/>
      <c r="H19" s="590"/>
      <c r="I19" s="590"/>
      <c r="J19" s="590"/>
      <c r="K19" s="590"/>
      <c r="L19" s="592"/>
      <c r="M19" s="590"/>
      <c r="N19" s="590"/>
      <c r="O19" s="592"/>
      <c r="P19" s="590"/>
      <c r="Q19" s="590"/>
    </row>
    <row r="20" spans="1:17" x14ac:dyDescent="0.25">
      <c r="A20" s="576"/>
      <c r="B20" s="576"/>
      <c r="C20" s="576"/>
      <c r="D20" s="576"/>
      <c r="E20" s="576"/>
      <c r="F20" s="576"/>
      <c r="G20" s="576"/>
      <c r="H20" s="576"/>
      <c r="I20" s="576"/>
      <c r="J20" s="576"/>
      <c r="K20" s="578"/>
      <c r="L20" s="576"/>
      <c r="M20" s="578"/>
      <c r="N20" s="578"/>
      <c r="O20" s="576"/>
      <c r="P20" s="578"/>
      <c r="Q20" s="576"/>
    </row>
    <row r="21" spans="1:17" x14ac:dyDescent="0.25">
      <c r="A21" s="910" t="s">
        <v>437</v>
      </c>
      <c r="B21" s="911" t="s">
        <v>438</v>
      </c>
      <c r="C21" s="912" t="s">
        <v>306</v>
      </c>
      <c r="D21" s="911" t="s">
        <v>439</v>
      </c>
      <c r="E21" s="910" t="s">
        <v>440</v>
      </c>
      <c r="F21" s="907" t="s">
        <v>441</v>
      </c>
      <c r="G21" s="597" t="s">
        <v>442</v>
      </c>
      <c r="H21" s="598"/>
      <c r="I21" s="598"/>
      <c r="J21" s="598"/>
      <c r="K21" s="909" t="s">
        <v>443</v>
      </c>
      <c r="L21" s="909"/>
      <c r="M21" s="909"/>
      <c r="N21" s="909"/>
      <c r="O21" s="909"/>
      <c r="P21" s="909"/>
      <c r="Q21" s="906" t="s">
        <v>444</v>
      </c>
    </row>
    <row r="22" spans="1:17" x14ac:dyDescent="0.25">
      <c r="A22" s="910"/>
      <c r="B22" s="911"/>
      <c r="C22" s="913"/>
      <c r="D22" s="911"/>
      <c r="E22" s="910"/>
      <c r="F22" s="907"/>
      <c r="G22" s="907" t="s">
        <v>445</v>
      </c>
      <c r="H22" s="908" t="s">
        <v>446</v>
      </c>
      <c r="I22" s="907" t="s">
        <v>447</v>
      </c>
      <c r="J22" s="908" t="s">
        <v>448</v>
      </c>
      <c r="K22" s="909"/>
      <c r="L22" s="909"/>
      <c r="M22" s="909"/>
      <c r="N22" s="909"/>
      <c r="O22" s="909"/>
      <c r="P22" s="909"/>
      <c r="Q22" s="906"/>
    </row>
    <row r="23" spans="1:17" ht="52.8" x14ac:dyDescent="0.25">
      <c r="A23" s="910"/>
      <c r="B23" s="911"/>
      <c r="C23" s="914"/>
      <c r="D23" s="911"/>
      <c r="E23" s="910"/>
      <c r="F23" s="907"/>
      <c r="G23" s="907"/>
      <c r="H23" s="908"/>
      <c r="I23" s="907"/>
      <c r="J23" s="908"/>
      <c r="K23" s="594" t="s">
        <v>351</v>
      </c>
      <c r="L23" s="587" t="s">
        <v>445</v>
      </c>
      <c r="M23" s="587" t="s">
        <v>449</v>
      </c>
      <c r="N23" s="587" t="s">
        <v>447</v>
      </c>
      <c r="O23" s="587" t="s">
        <v>450</v>
      </c>
      <c r="P23" s="587" t="s">
        <v>451</v>
      </c>
      <c r="Q23" s="595"/>
    </row>
    <row r="24" spans="1:17" ht="69" x14ac:dyDescent="0.25">
      <c r="A24" s="581">
        <v>1</v>
      </c>
      <c r="B24" s="582">
        <v>5</v>
      </c>
      <c r="C24" s="583" t="s">
        <v>452</v>
      </c>
      <c r="D24" s="605" t="s">
        <v>453</v>
      </c>
      <c r="E24" s="583" t="s">
        <v>454</v>
      </c>
      <c r="F24" s="588">
        <v>9043.2000000000007</v>
      </c>
      <c r="G24" s="662"/>
      <c r="H24" s="588">
        <v>6300.3770999999997</v>
      </c>
      <c r="I24" s="588"/>
      <c r="J24" s="588">
        <v>2742.8229000000001</v>
      </c>
      <c r="K24" s="715">
        <v>1425.7139999999999</v>
      </c>
      <c r="L24" s="602"/>
      <c r="M24" s="602">
        <v>998</v>
      </c>
      <c r="N24" s="602"/>
      <c r="O24" s="715">
        <v>427.714</v>
      </c>
      <c r="P24" s="602"/>
      <c r="Q24" s="633" t="s">
        <v>455</v>
      </c>
    </row>
    <row r="25" spans="1:17" ht="55.2" x14ac:dyDescent="0.25">
      <c r="A25" s="581">
        <v>2</v>
      </c>
      <c r="B25" s="583">
        <v>5</v>
      </c>
      <c r="C25" s="583" t="s">
        <v>456</v>
      </c>
      <c r="D25" s="605" t="s">
        <v>457</v>
      </c>
      <c r="E25" s="583" t="s">
        <v>458</v>
      </c>
      <c r="F25" s="663">
        <v>1167.4100000000001</v>
      </c>
      <c r="G25" s="662"/>
      <c r="H25" s="664">
        <v>820.83</v>
      </c>
      <c r="I25" s="662"/>
      <c r="J25" s="664">
        <v>346.58</v>
      </c>
      <c r="K25" s="715">
        <v>912.72499999999991</v>
      </c>
      <c r="L25" s="610"/>
      <c r="M25" s="715">
        <v>720.60699999999997</v>
      </c>
      <c r="N25" s="602"/>
      <c r="O25" s="610"/>
      <c r="P25" s="690">
        <v>192.11799999999999</v>
      </c>
      <c r="Q25" s="584" t="s">
        <v>459</v>
      </c>
    </row>
    <row r="26" spans="1:17" ht="41.4" x14ac:dyDescent="0.25">
      <c r="A26" s="581">
        <v>3</v>
      </c>
      <c r="B26" s="582">
        <v>4</v>
      </c>
      <c r="C26" s="582" t="s">
        <v>456</v>
      </c>
      <c r="D26" s="605" t="s">
        <v>460</v>
      </c>
      <c r="E26" s="583" t="s">
        <v>454</v>
      </c>
      <c r="F26" s="663">
        <v>350.18266</v>
      </c>
      <c r="G26" s="665">
        <v>297.65526</v>
      </c>
      <c r="H26" s="666"/>
      <c r="I26" s="666"/>
      <c r="J26" s="666">
        <v>52.5274</v>
      </c>
      <c r="K26" s="715">
        <v>133.13317000000001</v>
      </c>
      <c r="L26" s="632">
        <v>113.16319</v>
      </c>
      <c r="M26" s="630">
        <v>0</v>
      </c>
      <c r="N26" s="630"/>
      <c r="O26" s="632" t="s">
        <v>461</v>
      </c>
      <c r="P26" s="632"/>
      <c r="Q26" s="596" t="s">
        <v>462</v>
      </c>
    </row>
    <row r="27" spans="1:17" ht="93.75" customHeight="1" x14ac:dyDescent="0.25">
      <c r="A27" s="581">
        <v>4</v>
      </c>
      <c r="B27" s="582">
        <v>6</v>
      </c>
      <c r="C27" s="582" t="s">
        <v>456</v>
      </c>
      <c r="D27" s="605" t="s">
        <v>463</v>
      </c>
      <c r="E27" s="583" t="s">
        <v>458</v>
      </c>
      <c r="F27" s="588">
        <v>240.23569000000001</v>
      </c>
      <c r="G27" s="662">
        <v>161.31827000000001</v>
      </c>
      <c r="H27" s="588">
        <v>28.467929999999999</v>
      </c>
      <c r="I27" s="588"/>
      <c r="J27" s="662">
        <v>50.449489999999997</v>
      </c>
      <c r="K27" s="613">
        <v>225.89731</v>
      </c>
      <c r="L27" s="614">
        <v>151.69004000000001</v>
      </c>
      <c r="M27" s="614">
        <v>26.768830000000001</v>
      </c>
      <c r="N27" s="614"/>
      <c r="O27" s="614">
        <v>47.43844</v>
      </c>
      <c r="P27" s="610"/>
      <c r="Q27" s="584" t="s">
        <v>464</v>
      </c>
    </row>
    <row r="28" spans="1:17" ht="73.5" customHeight="1" x14ac:dyDescent="0.25">
      <c r="A28" s="581">
        <v>5</v>
      </c>
      <c r="B28" s="582">
        <v>6</v>
      </c>
      <c r="C28" s="582" t="s">
        <v>456</v>
      </c>
      <c r="D28" s="605" t="s">
        <v>465</v>
      </c>
      <c r="E28" s="583" t="s">
        <v>458</v>
      </c>
      <c r="F28" s="588">
        <v>262.31412001999996</v>
      </c>
      <c r="G28" s="662">
        <v>176.1439316</v>
      </c>
      <c r="H28" s="588">
        <v>31.084223219999998</v>
      </c>
      <c r="I28" s="588"/>
      <c r="J28" s="662">
        <v>55.085965199999997</v>
      </c>
      <c r="K28" s="613">
        <v>123.90586099999999</v>
      </c>
      <c r="L28" s="615">
        <v>83.202789999999993</v>
      </c>
      <c r="M28" s="614">
        <v>14.682840000000001</v>
      </c>
      <c r="N28" s="614"/>
      <c r="O28" s="615">
        <v>26.020230999999999</v>
      </c>
      <c r="P28" s="610"/>
      <c r="Q28" s="584" t="s">
        <v>466</v>
      </c>
    </row>
    <row r="29" spans="1:17" ht="109.5" customHeight="1" x14ac:dyDescent="0.25">
      <c r="A29" s="581">
        <v>6</v>
      </c>
      <c r="B29" s="634">
        <v>6</v>
      </c>
      <c r="C29" s="634" t="s">
        <v>456</v>
      </c>
      <c r="D29" s="605" t="s">
        <v>467</v>
      </c>
      <c r="E29" s="583" t="s">
        <v>468</v>
      </c>
      <c r="F29" s="588">
        <v>375</v>
      </c>
      <c r="G29" s="667">
        <v>251.8125</v>
      </c>
      <c r="H29" s="667">
        <v>44.4375</v>
      </c>
      <c r="I29" s="668"/>
      <c r="J29" s="667">
        <v>78.75</v>
      </c>
      <c r="K29" s="613">
        <v>180.01009999999999</v>
      </c>
      <c r="L29" s="691">
        <v>125.90625</v>
      </c>
      <c r="M29" s="692">
        <v>22.21875</v>
      </c>
      <c r="N29" s="692"/>
      <c r="O29" s="691">
        <v>31.885100000000001</v>
      </c>
      <c r="P29" s="610"/>
      <c r="Q29" s="596" t="s">
        <v>469</v>
      </c>
    </row>
    <row r="30" spans="1:17" ht="114.75" customHeight="1" x14ac:dyDescent="0.25">
      <c r="A30" s="660">
        <v>7</v>
      </c>
      <c r="B30" s="635">
        <v>6</v>
      </c>
      <c r="C30" s="635" t="s">
        <v>456</v>
      </c>
      <c r="D30" s="636" t="s">
        <v>470</v>
      </c>
      <c r="E30" s="637" t="s">
        <v>468</v>
      </c>
      <c r="F30" s="588">
        <v>375</v>
      </c>
      <c r="G30" s="669">
        <v>251.8125</v>
      </c>
      <c r="H30" s="669">
        <v>44.4375</v>
      </c>
      <c r="I30" s="670"/>
      <c r="J30" s="671">
        <v>78.75</v>
      </c>
      <c r="K30" s="613">
        <v>180.01009999999999</v>
      </c>
      <c r="L30" s="691">
        <v>125.90625</v>
      </c>
      <c r="M30" s="692">
        <v>22.21875</v>
      </c>
      <c r="N30" s="692"/>
      <c r="O30" s="691">
        <v>31.885100000000001</v>
      </c>
      <c r="P30" s="610"/>
      <c r="Q30" s="638" t="s">
        <v>471</v>
      </c>
    </row>
    <row r="31" spans="1:17" ht="115.5" customHeight="1" x14ac:dyDescent="0.25">
      <c r="A31" s="660">
        <v>8</v>
      </c>
      <c r="B31" s="635">
        <v>5</v>
      </c>
      <c r="C31" s="639" t="s">
        <v>456</v>
      </c>
      <c r="D31" s="640" t="s">
        <v>472</v>
      </c>
      <c r="E31" s="637" t="s">
        <v>468</v>
      </c>
      <c r="F31" s="588">
        <v>1335.6859999999999</v>
      </c>
      <c r="G31" s="672">
        <v>944.90112999999997</v>
      </c>
      <c r="H31" s="672">
        <v>0</v>
      </c>
      <c r="I31" s="673">
        <v>376.63891000000001</v>
      </c>
      <c r="J31" s="674">
        <v>14.145960000000001</v>
      </c>
      <c r="K31" s="831">
        <v>1330.1616599999998</v>
      </c>
      <c r="L31" s="693">
        <v>944.90112999999997</v>
      </c>
      <c r="M31" s="693"/>
      <c r="N31" s="693">
        <v>376.63891000000001</v>
      </c>
      <c r="O31" s="694">
        <v>0</v>
      </c>
      <c r="P31" s="695">
        <v>8.6216200000000001</v>
      </c>
      <c r="Q31" s="584" t="s">
        <v>473</v>
      </c>
    </row>
    <row r="32" spans="1:17" ht="80.25" customHeight="1" x14ac:dyDescent="0.25">
      <c r="A32" s="660">
        <v>9</v>
      </c>
      <c r="B32" s="641">
        <v>5</v>
      </c>
      <c r="C32" s="586" t="s">
        <v>456</v>
      </c>
      <c r="D32" s="642" t="s">
        <v>474</v>
      </c>
      <c r="E32" s="643" t="s">
        <v>468</v>
      </c>
      <c r="F32" s="588">
        <v>864.76860999999997</v>
      </c>
      <c r="G32" s="675">
        <v>569.47650999999996</v>
      </c>
      <c r="H32" s="676">
        <v>0</v>
      </c>
      <c r="I32" s="676">
        <v>226.99413000000001</v>
      </c>
      <c r="J32" s="677">
        <v>68.297970000000007</v>
      </c>
      <c r="K32" s="832">
        <v>864.76860999999997</v>
      </c>
      <c r="L32" s="694">
        <v>569.47650999999996</v>
      </c>
      <c r="M32" s="696"/>
      <c r="N32" s="696">
        <v>226.99413000000001</v>
      </c>
      <c r="O32" s="694"/>
      <c r="P32" s="697">
        <v>68.297970000000007</v>
      </c>
      <c r="Q32" s="644" t="s">
        <v>475</v>
      </c>
    </row>
    <row r="33" spans="1:17" ht="41.4" x14ac:dyDescent="0.25">
      <c r="A33" s="581">
        <v>10</v>
      </c>
      <c r="B33" s="582">
        <v>5</v>
      </c>
      <c r="C33" s="606" t="s">
        <v>456</v>
      </c>
      <c r="D33" s="605" t="s">
        <v>476</v>
      </c>
      <c r="E33" s="583" t="s">
        <v>458</v>
      </c>
      <c r="F33" s="588">
        <v>875.21031000000005</v>
      </c>
      <c r="G33" s="662"/>
      <c r="H33" s="588">
        <v>145.00851</v>
      </c>
      <c r="I33" s="588"/>
      <c r="J33" s="662">
        <v>730.20180000000005</v>
      </c>
      <c r="K33" s="602">
        <v>280</v>
      </c>
      <c r="L33" s="611"/>
      <c r="M33" s="612"/>
      <c r="N33" s="612"/>
      <c r="O33" s="611">
        <v>280</v>
      </c>
      <c r="P33" s="611"/>
      <c r="Q33" s="645" t="s">
        <v>547</v>
      </c>
    </row>
    <row r="34" spans="1:17" ht="82.8" x14ac:dyDescent="0.25">
      <c r="A34" s="581">
        <v>11</v>
      </c>
      <c r="B34" s="582">
        <v>5</v>
      </c>
      <c r="C34" s="582" t="s">
        <v>456</v>
      </c>
      <c r="D34" s="605" t="s">
        <v>477</v>
      </c>
      <c r="E34" s="583" t="s">
        <v>458</v>
      </c>
      <c r="F34" s="588">
        <v>66.622</v>
      </c>
      <c r="G34" s="629">
        <v>57.43553</v>
      </c>
      <c r="H34" s="833"/>
      <c r="I34" s="663"/>
      <c r="J34" s="629">
        <v>9.1864699999999999</v>
      </c>
      <c r="K34" s="715">
        <v>58.887529999999998</v>
      </c>
      <c r="L34" s="630">
        <v>57.43553</v>
      </c>
      <c r="M34" s="630"/>
      <c r="N34" s="630"/>
      <c r="O34" s="632">
        <v>1.452</v>
      </c>
      <c r="P34" s="611">
        <v>0</v>
      </c>
      <c r="Q34" s="584" t="s">
        <v>478</v>
      </c>
    </row>
    <row r="35" spans="1:17" ht="73.5" customHeight="1" x14ac:dyDescent="0.25">
      <c r="A35" s="581">
        <v>12</v>
      </c>
      <c r="B35" s="582">
        <v>5</v>
      </c>
      <c r="C35" s="582" t="s">
        <v>456</v>
      </c>
      <c r="D35" s="834" t="s">
        <v>545</v>
      </c>
      <c r="E35" s="835" t="s">
        <v>458</v>
      </c>
      <c r="F35" s="663">
        <v>73.252899999999997</v>
      </c>
      <c r="G35" s="684">
        <v>58.602319999999999</v>
      </c>
      <c r="H35" s="684"/>
      <c r="I35" s="685"/>
      <c r="J35" s="836">
        <v>14.65058</v>
      </c>
      <c r="K35" s="715">
        <v>0.49609999999999999</v>
      </c>
      <c r="L35" s="694">
        <v>0.39688000000000001</v>
      </c>
      <c r="M35" s="837"/>
      <c r="N35" s="837"/>
      <c r="O35" s="694">
        <v>9.9220000000000003E-2</v>
      </c>
      <c r="P35" s="611"/>
      <c r="Q35" s="838" t="s">
        <v>546</v>
      </c>
    </row>
    <row r="36" spans="1:17" ht="69" x14ac:dyDescent="0.25">
      <c r="A36" s="581">
        <v>13</v>
      </c>
      <c r="B36" s="582">
        <v>4</v>
      </c>
      <c r="C36" s="583" t="s">
        <v>479</v>
      </c>
      <c r="D36" s="605" t="s">
        <v>480</v>
      </c>
      <c r="E36" s="583" t="s">
        <v>454</v>
      </c>
      <c r="F36" s="588">
        <v>370.71854999999999</v>
      </c>
      <c r="G36" s="678">
        <v>370.71854999999999</v>
      </c>
      <c r="H36" s="678"/>
      <c r="I36" s="678"/>
      <c r="J36" s="678"/>
      <c r="K36" s="613">
        <v>38.10201</v>
      </c>
      <c r="L36" s="615">
        <v>38.10201</v>
      </c>
      <c r="M36" s="602"/>
      <c r="N36" s="602"/>
      <c r="O36" s="610">
        <v>0</v>
      </c>
      <c r="P36" s="610"/>
      <c r="Q36" s="584" t="s">
        <v>481</v>
      </c>
    </row>
    <row r="37" spans="1:17" ht="55.2" x14ac:dyDescent="0.25">
      <c r="A37" s="581">
        <v>14</v>
      </c>
      <c r="B37" s="582">
        <v>4</v>
      </c>
      <c r="C37" s="582" t="s">
        <v>456</v>
      </c>
      <c r="D37" s="605" t="s">
        <v>482</v>
      </c>
      <c r="E37" s="583" t="s">
        <v>483</v>
      </c>
      <c r="F37" s="588">
        <v>329.54992000000004</v>
      </c>
      <c r="G37" s="588">
        <v>254.61743000000001</v>
      </c>
      <c r="H37" s="588">
        <v>44.932490000000001</v>
      </c>
      <c r="I37" s="588"/>
      <c r="J37" s="588">
        <v>30</v>
      </c>
      <c r="K37" s="602">
        <v>126.59965000000001</v>
      </c>
      <c r="L37" s="615">
        <v>104.95144000000001</v>
      </c>
      <c r="M37" s="614">
        <v>18.52084</v>
      </c>
      <c r="N37" s="613"/>
      <c r="O37" s="616"/>
      <c r="P37" s="615">
        <v>3.12737</v>
      </c>
      <c r="Q37" s="584"/>
    </row>
    <row r="38" spans="1:17" ht="41.4" x14ac:dyDescent="0.25">
      <c r="A38" s="581">
        <v>15</v>
      </c>
      <c r="B38" s="582">
        <v>5</v>
      </c>
      <c r="C38" s="582" t="s">
        <v>456</v>
      </c>
      <c r="D38" s="605" t="s">
        <v>484</v>
      </c>
      <c r="E38" s="583" t="s">
        <v>483</v>
      </c>
      <c r="F38" s="588">
        <v>305.84480000000002</v>
      </c>
      <c r="G38" s="608">
        <v>244.66784000000001</v>
      </c>
      <c r="H38" s="609"/>
      <c r="I38" s="609"/>
      <c r="J38" s="608">
        <v>61.176960000000001</v>
      </c>
      <c r="K38" s="602">
        <v>1.21</v>
      </c>
      <c r="L38" s="631">
        <v>0.96799999999999997</v>
      </c>
      <c r="M38" s="619"/>
      <c r="N38" s="617"/>
      <c r="O38" s="618">
        <v>0.24199999999999999</v>
      </c>
      <c r="P38" s="610"/>
      <c r="Q38" s="584"/>
    </row>
    <row r="39" spans="1:17" ht="69" x14ac:dyDescent="0.25">
      <c r="A39" s="581">
        <v>16</v>
      </c>
      <c r="B39" s="646">
        <v>4</v>
      </c>
      <c r="C39" s="646" t="s">
        <v>456</v>
      </c>
      <c r="D39" s="605" t="s">
        <v>485</v>
      </c>
      <c r="E39" s="714" t="s">
        <v>486</v>
      </c>
      <c r="F39" s="663">
        <v>326.84796</v>
      </c>
      <c r="G39" s="663">
        <v>185.8066</v>
      </c>
      <c r="H39" s="663">
        <v>32.789400000000001</v>
      </c>
      <c r="I39" s="663">
        <v>68.784769999999995</v>
      </c>
      <c r="J39" s="679">
        <v>39.467190000000002</v>
      </c>
      <c r="K39" s="715">
        <v>14.5101</v>
      </c>
      <c r="L39" s="715"/>
      <c r="M39" s="698"/>
      <c r="N39" s="698"/>
      <c r="O39" s="715">
        <v>14.5101</v>
      </c>
      <c r="P39" s="698"/>
      <c r="Q39" s="584" t="s">
        <v>487</v>
      </c>
    </row>
    <row r="40" spans="1:17" ht="42" thickBot="1" x14ac:dyDescent="0.3">
      <c r="A40" s="581">
        <v>17</v>
      </c>
      <c r="B40" s="582">
        <v>5</v>
      </c>
      <c r="C40" s="582" t="s">
        <v>456</v>
      </c>
      <c r="D40" s="605" t="s">
        <v>488</v>
      </c>
      <c r="E40" s="583" t="s">
        <v>489</v>
      </c>
      <c r="F40" s="588">
        <v>400</v>
      </c>
      <c r="G40" s="839">
        <v>238.12799999999999</v>
      </c>
      <c r="H40" s="667">
        <v>0</v>
      </c>
      <c r="I40" s="668">
        <v>0</v>
      </c>
      <c r="J40" s="840">
        <v>161.87200000000001</v>
      </c>
      <c r="K40" s="602">
        <v>400</v>
      </c>
      <c r="L40" s="690">
        <v>238.12799999999999</v>
      </c>
      <c r="M40" s="602">
        <v>0</v>
      </c>
      <c r="N40" s="602">
        <v>0</v>
      </c>
      <c r="O40" s="841">
        <v>161.87200000000001</v>
      </c>
      <c r="P40" s="610"/>
      <c r="Q40" s="584" t="s">
        <v>490</v>
      </c>
    </row>
    <row r="41" spans="1:17" ht="41.4" x14ac:dyDescent="0.25">
      <c r="A41" s="585">
        <v>18</v>
      </c>
      <c r="B41" s="647">
        <v>5</v>
      </c>
      <c r="C41" s="586" t="s">
        <v>456</v>
      </c>
      <c r="D41" s="642" t="s">
        <v>491</v>
      </c>
      <c r="E41" s="599" t="s">
        <v>492</v>
      </c>
      <c r="F41" s="588">
        <v>18.542000000000002</v>
      </c>
      <c r="G41" s="600">
        <v>14.833</v>
      </c>
      <c r="H41" s="600"/>
      <c r="I41" s="601">
        <v>0</v>
      </c>
      <c r="J41" s="680">
        <v>3.7090000000000001</v>
      </c>
      <c r="K41" s="602">
        <v>4.9779999999999998</v>
      </c>
      <c r="L41" s="691">
        <v>3.9809999999999999</v>
      </c>
      <c r="M41" s="699"/>
      <c r="N41" s="699"/>
      <c r="O41" s="603">
        <v>0.997</v>
      </c>
      <c r="P41" s="603"/>
      <c r="Q41" s="599" t="s">
        <v>493</v>
      </c>
    </row>
    <row r="42" spans="1:17" ht="41.4" x14ac:dyDescent="0.25">
      <c r="A42" s="581">
        <v>19</v>
      </c>
      <c r="B42" s="646">
        <v>5</v>
      </c>
      <c r="C42" s="582" t="s">
        <v>456</v>
      </c>
      <c r="D42" s="605" t="s">
        <v>494</v>
      </c>
      <c r="E42" s="583" t="s">
        <v>495</v>
      </c>
      <c r="F42" s="588">
        <v>108.25054</v>
      </c>
      <c r="G42" s="662">
        <v>84.99</v>
      </c>
      <c r="H42" s="588"/>
      <c r="I42" s="588"/>
      <c r="J42" s="662">
        <v>23.260539999999999</v>
      </c>
      <c r="K42" s="602">
        <v>34.934780000000003</v>
      </c>
      <c r="L42" s="610">
        <v>29.701370000000001</v>
      </c>
      <c r="M42" s="602"/>
      <c r="N42" s="602">
        <v>3.6320899999999998</v>
      </c>
      <c r="O42" s="700">
        <v>1.6013200000000001</v>
      </c>
      <c r="P42" s="610"/>
      <c r="Q42" s="584" t="s">
        <v>496</v>
      </c>
    </row>
    <row r="43" spans="1:17" ht="27.6" x14ac:dyDescent="0.25">
      <c r="A43" s="581">
        <v>20</v>
      </c>
      <c r="B43" s="646">
        <v>5</v>
      </c>
      <c r="C43" s="582" t="s">
        <v>456</v>
      </c>
      <c r="D43" s="648" t="s">
        <v>497</v>
      </c>
      <c r="E43" s="583" t="s">
        <v>498</v>
      </c>
      <c r="F43" s="588">
        <v>51.118839999999999</v>
      </c>
      <c r="G43" s="662">
        <v>42.335000000000001</v>
      </c>
      <c r="H43" s="588"/>
      <c r="I43" s="588"/>
      <c r="J43" s="662">
        <v>8.7838399999999996</v>
      </c>
      <c r="K43" s="602">
        <v>6.45</v>
      </c>
      <c r="L43" s="701">
        <v>5.16</v>
      </c>
      <c r="M43" s="602"/>
      <c r="N43" s="702"/>
      <c r="O43" s="603">
        <v>1.29</v>
      </c>
      <c r="P43" s="703"/>
      <c r="Q43" s="584" t="s">
        <v>499</v>
      </c>
    </row>
    <row r="44" spans="1:17" ht="27.6" x14ac:dyDescent="0.25">
      <c r="A44" s="581">
        <v>21</v>
      </c>
      <c r="B44" s="646">
        <v>5</v>
      </c>
      <c r="C44" s="582" t="s">
        <v>456</v>
      </c>
      <c r="D44" s="649" t="s">
        <v>500</v>
      </c>
      <c r="E44" s="583" t="s">
        <v>501</v>
      </c>
      <c r="F44" s="588">
        <v>82.294000000000011</v>
      </c>
      <c r="G44" s="667">
        <v>55.96</v>
      </c>
      <c r="H44" s="668">
        <v>9.875</v>
      </c>
      <c r="I44" s="668"/>
      <c r="J44" s="667">
        <v>16.459</v>
      </c>
      <c r="K44" s="602">
        <v>48.125</v>
      </c>
      <c r="L44" s="610">
        <v>38.777999999999999</v>
      </c>
      <c r="M44" s="602"/>
      <c r="N44" s="702"/>
      <c r="O44" s="701">
        <v>9.3469999999999995</v>
      </c>
      <c r="P44" s="703"/>
      <c r="Q44" s="583" t="s">
        <v>502</v>
      </c>
    </row>
    <row r="45" spans="1:17" ht="27.6" x14ac:dyDescent="0.25">
      <c r="A45" s="585">
        <v>22</v>
      </c>
      <c r="B45" s="650">
        <v>5</v>
      </c>
      <c r="C45" s="651" t="s">
        <v>456</v>
      </c>
      <c r="D45" s="652" t="s">
        <v>503</v>
      </c>
      <c r="E45" s="653" t="s">
        <v>504</v>
      </c>
      <c r="F45" s="842">
        <v>66.853359999999995</v>
      </c>
      <c r="G45" s="681">
        <v>51.477080000000001</v>
      </c>
      <c r="H45" s="681"/>
      <c r="I45" s="682"/>
      <c r="J45" s="683">
        <v>15.37628</v>
      </c>
      <c r="K45" s="843">
        <v>48.10736</v>
      </c>
      <c r="L45" s="704">
        <v>25.29345</v>
      </c>
      <c r="M45" s="705">
        <v>4.4635499999999997</v>
      </c>
      <c r="N45" s="705">
        <v>2.9740799999999998</v>
      </c>
      <c r="O45" s="704">
        <v>15.37628</v>
      </c>
      <c r="P45" s="706"/>
      <c r="Q45" s="653"/>
    </row>
    <row r="46" spans="1:17" ht="55.2" x14ac:dyDescent="0.25">
      <c r="A46" s="661">
        <v>23</v>
      </c>
      <c r="B46" s="647">
        <v>5</v>
      </c>
      <c r="C46" s="647" t="s">
        <v>456</v>
      </c>
      <c r="D46" s="654" t="s">
        <v>505</v>
      </c>
      <c r="E46" s="655" t="s">
        <v>506</v>
      </c>
      <c r="F46" s="844">
        <v>66.856999999999999</v>
      </c>
      <c r="G46" s="684">
        <v>52.689</v>
      </c>
      <c r="H46" s="684"/>
      <c r="I46" s="685">
        <v>2.7730000000000001</v>
      </c>
      <c r="J46" s="686">
        <v>11.395</v>
      </c>
      <c r="K46" s="845">
        <v>66.856999999999999</v>
      </c>
      <c r="L46" s="707">
        <v>52.689</v>
      </c>
      <c r="M46" s="707"/>
      <c r="N46" s="708">
        <v>2.7730000000000001</v>
      </c>
      <c r="O46" s="709">
        <v>11.395</v>
      </c>
      <c r="P46" s="710"/>
      <c r="Q46" s="655" t="s">
        <v>507</v>
      </c>
    </row>
    <row r="47" spans="1:17" ht="55.2" x14ac:dyDescent="0.25">
      <c r="A47" s="585">
        <v>24</v>
      </c>
      <c r="B47" s="606">
        <v>2</v>
      </c>
      <c r="C47" s="622" t="s">
        <v>508</v>
      </c>
      <c r="D47" s="623" t="s">
        <v>509</v>
      </c>
      <c r="E47" s="622" t="s">
        <v>510</v>
      </c>
      <c r="F47" s="846">
        <v>161.6422</v>
      </c>
      <c r="G47" s="624">
        <v>157.988</v>
      </c>
      <c r="H47" s="624"/>
      <c r="I47" s="625"/>
      <c r="J47" s="626">
        <v>3.6541999999999999</v>
      </c>
      <c r="K47" s="627">
        <v>4.8491</v>
      </c>
      <c r="L47" s="628">
        <v>0</v>
      </c>
      <c r="M47" s="627"/>
      <c r="N47" s="627"/>
      <c r="O47" s="628">
        <v>4.8491</v>
      </c>
      <c r="P47" s="628">
        <v>0</v>
      </c>
      <c r="Q47" s="622" t="s">
        <v>511</v>
      </c>
    </row>
    <row r="48" spans="1:17" ht="96.6" x14ac:dyDescent="0.25">
      <c r="A48" s="585">
        <v>25</v>
      </c>
      <c r="B48" s="582">
        <v>2</v>
      </c>
      <c r="C48" s="582" t="s">
        <v>512</v>
      </c>
      <c r="D48" s="649" t="s">
        <v>513</v>
      </c>
      <c r="E48" s="583" t="s">
        <v>514</v>
      </c>
      <c r="F48" s="588">
        <v>19.838999999999999</v>
      </c>
      <c r="G48" s="607">
        <v>15.8712</v>
      </c>
      <c r="H48" s="667"/>
      <c r="I48" s="668"/>
      <c r="J48" s="687">
        <v>3.9678</v>
      </c>
      <c r="K48" s="602">
        <v>5.6859999999999999</v>
      </c>
      <c r="L48" s="610">
        <v>4.1782000000000004</v>
      </c>
      <c r="M48" s="602"/>
      <c r="N48" s="602"/>
      <c r="O48" s="610">
        <v>1.5078</v>
      </c>
      <c r="P48" s="610"/>
      <c r="Q48" s="605" t="s">
        <v>515</v>
      </c>
    </row>
    <row r="49" spans="1:17" ht="82.8" x14ac:dyDescent="0.25">
      <c r="A49" s="585">
        <v>26</v>
      </c>
      <c r="B49" s="586">
        <v>2</v>
      </c>
      <c r="C49" s="582" t="s">
        <v>512</v>
      </c>
      <c r="D49" s="656" t="s">
        <v>516</v>
      </c>
      <c r="E49" s="657" t="s">
        <v>514</v>
      </c>
      <c r="F49" s="588">
        <v>9.2149999999999999</v>
      </c>
      <c r="G49" s="681">
        <v>7.3719999999999999</v>
      </c>
      <c r="H49" s="681"/>
      <c r="I49" s="682"/>
      <c r="J49" s="688">
        <v>1.843</v>
      </c>
      <c r="K49" s="602">
        <v>5.2149999999999999</v>
      </c>
      <c r="L49" s="711">
        <v>3.3719999999999999</v>
      </c>
      <c r="M49" s="712"/>
      <c r="N49" s="712"/>
      <c r="O49" s="711">
        <v>1.843</v>
      </c>
      <c r="P49" s="713"/>
      <c r="Q49" s="658" t="s">
        <v>517</v>
      </c>
    </row>
    <row r="50" spans="1:17" ht="69" x14ac:dyDescent="0.25">
      <c r="A50" s="620">
        <v>27</v>
      </c>
      <c r="B50" s="651">
        <v>2</v>
      </c>
      <c r="C50" s="635" t="s">
        <v>512</v>
      </c>
      <c r="D50" s="659" t="s">
        <v>518</v>
      </c>
      <c r="E50" s="658" t="s">
        <v>514</v>
      </c>
      <c r="F50" s="588">
        <v>7.0280000000000005</v>
      </c>
      <c r="G50" s="681">
        <v>5.6124000000000001</v>
      </c>
      <c r="H50" s="681"/>
      <c r="I50" s="682"/>
      <c r="J50" s="689">
        <v>1.4156</v>
      </c>
      <c r="K50" s="602">
        <v>2.73</v>
      </c>
      <c r="L50" s="711">
        <v>1.3144</v>
      </c>
      <c r="M50" s="712"/>
      <c r="N50" s="712"/>
      <c r="O50" s="711">
        <v>1.4156</v>
      </c>
      <c r="P50" s="713"/>
      <c r="Q50" s="658" t="s">
        <v>519</v>
      </c>
    </row>
    <row r="51" spans="1:17" ht="13.8" x14ac:dyDescent="0.25">
      <c r="A51" s="621"/>
      <c r="B51" s="621"/>
      <c r="C51" s="590"/>
      <c r="D51" s="589" t="s">
        <v>352</v>
      </c>
      <c r="E51" s="589"/>
      <c r="F51" s="847">
        <v>17353.483460020001</v>
      </c>
      <c r="G51" s="848">
        <v>4552.2240516000002</v>
      </c>
      <c r="H51" s="849">
        <v>7502.2396532199991</v>
      </c>
      <c r="I51" s="849">
        <v>675.19081000000006</v>
      </c>
      <c r="J51" s="850">
        <v>4623.8289452000017</v>
      </c>
      <c r="K51" s="851">
        <v>6504.0934609999995</v>
      </c>
      <c r="L51" s="604">
        <v>2718.6954399999995</v>
      </c>
      <c r="M51" s="604">
        <v>1827.4805599999997</v>
      </c>
      <c r="N51" s="604">
        <v>613.01220999999998</v>
      </c>
      <c r="O51" s="604">
        <v>1072.7402909999998</v>
      </c>
      <c r="P51" s="604">
        <v>272.16496000000001</v>
      </c>
      <c r="Q51" s="590"/>
    </row>
  </sheetData>
  <mergeCells count="15">
    <mergeCell ref="A6:M8"/>
    <mergeCell ref="A14:N16"/>
    <mergeCell ref="Q21:Q22"/>
    <mergeCell ref="G22:G23"/>
    <mergeCell ref="H22:H23"/>
    <mergeCell ref="I22:I23"/>
    <mergeCell ref="J22:J23"/>
    <mergeCell ref="K22:P22"/>
    <mergeCell ref="K21:P21"/>
    <mergeCell ref="A21:A23"/>
    <mergeCell ref="B21:B23"/>
    <mergeCell ref="D21:D23"/>
    <mergeCell ref="E21:E23"/>
    <mergeCell ref="F21:F23"/>
    <mergeCell ref="C21:C23"/>
  </mergeCells>
  <phoneticPr fontId="9" type="noConversion"/>
  <pageMargins left="0" right="0" top="0.39370078740157483" bottom="0.39370078740157483" header="0.51181102362204722" footer="0.51181102362204722"/>
  <pageSetup paperSize="9" scale="6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7</vt:i4>
      </vt:variant>
      <vt:variant>
        <vt:lpstr>Įvardinti diapazonai</vt:lpstr>
      </vt:variant>
      <vt:variant>
        <vt:i4>5</vt:i4>
      </vt:variant>
    </vt:vector>
  </HeadingPairs>
  <TitlesOfParts>
    <vt:vector size="12" baseType="lpstr">
      <vt:lpstr>1 priedas</vt:lpstr>
      <vt:lpstr>2 priedas</vt:lpstr>
      <vt:lpstr>5-išl.pagal programas </vt:lpstr>
      <vt:lpstr>4 priedas</vt:lpstr>
      <vt:lpstr>5 priedas</vt:lpstr>
      <vt:lpstr>6 priedas</vt:lpstr>
      <vt:lpstr>8 priedas</vt:lpstr>
      <vt:lpstr>'1 priedas'!Print_Titles</vt:lpstr>
      <vt:lpstr>'2 priedas'!Print_Titles</vt:lpstr>
      <vt:lpstr>'4 priedas'!Print_Titles</vt:lpstr>
      <vt:lpstr>'5 priedas'!Print_Titles</vt:lpstr>
      <vt:lpstr>'6 priedas'!Print_Titles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Rasa Virbalienė</cp:lastModifiedBy>
  <cp:lastPrinted>2023-03-21T09:01:48Z</cp:lastPrinted>
  <dcterms:created xsi:type="dcterms:W3CDTF">2013-02-05T08:01:03Z</dcterms:created>
  <dcterms:modified xsi:type="dcterms:W3CDTF">2023-03-22T14:34:27Z</dcterms:modified>
</cp:coreProperties>
</file>